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7845" activeTab="0"/>
  </bookViews>
  <sheets>
    <sheet name="Rankning" sheetId="1" r:id="rId1"/>
    <sheet name="Poängprotokoll" sheetId="2" r:id="rId2"/>
    <sheet name="Sammanställning" sheetId="3" r:id="rId3"/>
  </sheets>
  <definedNames/>
  <calcPr fullCalcOnLoad="1"/>
</workbook>
</file>

<file path=xl/sharedStrings.xml><?xml version="1.0" encoding="utf-8"?>
<sst xmlns="http://schemas.openxmlformats.org/spreadsheetml/2006/main" count="599" uniqueCount="68">
  <si>
    <t>cm</t>
  </si>
  <si>
    <t>Namn</t>
  </si>
  <si>
    <t>FLICKOR</t>
  </si>
  <si>
    <t>POJKAR</t>
  </si>
  <si>
    <t>Född</t>
  </si>
  <si>
    <t>Poäng</t>
  </si>
  <si>
    <t>800 m</t>
  </si>
  <si>
    <t>Höjd</t>
  </si>
  <si>
    <t>Längd</t>
  </si>
  <si>
    <t>Kula</t>
  </si>
  <si>
    <t>Spjut</t>
  </si>
  <si>
    <t>m</t>
  </si>
  <si>
    <t>ss,xx</t>
  </si>
  <si>
    <t>80m hä</t>
  </si>
  <si>
    <t>KLUBB</t>
  </si>
  <si>
    <t>STAFETT</t>
  </si>
  <si>
    <t>Resultat</t>
  </si>
  <si>
    <t>TOTALPOÄNG MIXAT</t>
  </si>
  <si>
    <t>TOTALPOÄNG FLICKOR</t>
  </si>
  <si>
    <t>TOTALPOÄNG POJKAR</t>
  </si>
  <si>
    <t>Klubb</t>
  </si>
  <si>
    <t>Pojkar</t>
  </si>
  <si>
    <t>Flickor</t>
  </si>
  <si>
    <t>Mixat</t>
  </si>
  <si>
    <t>Nr</t>
  </si>
  <si>
    <t>IFK Umeå</t>
  </si>
  <si>
    <t>Skellefteå AIK</t>
  </si>
  <si>
    <t>Umedalens IF</t>
  </si>
  <si>
    <t>Isak Olofsson</t>
  </si>
  <si>
    <t>Thomas Windalen</t>
  </si>
  <si>
    <t>Erik Granlund</t>
  </si>
  <si>
    <t>Simon Askefors Marklund</t>
  </si>
  <si>
    <t>Viktor Hällgren</t>
  </si>
  <si>
    <t>Edvin Kipeläinen Johansson</t>
  </si>
  <si>
    <t>Erik Liljeholm</t>
  </si>
  <si>
    <t>Melwin Danielsson</t>
  </si>
  <si>
    <t>Olle Bång</t>
  </si>
  <si>
    <t>Peter Shutov</t>
  </si>
  <si>
    <t>Anton Perez</t>
  </si>
  <si>
    <t>Johan Askeforts Markström</t>
  </si>
  <si>
    <t>Simon Persson</t>
  </si>
  <si>
    <t>Lukas Sällström</t>
  </si>
  <si>
    <t>Linn Hagervall</t>
  </si>
  <si>
    <t>Melissa Andersson</t>
  </si>
  <si>
    <t>Sofie Bäckström</t>
  </si>
  <si>
    <t>Anna Kirkotz</t>
  </si>
  <si>
    <t>Josephine Nilsson</t>
  </si>
  <si>
    <t>Kajsa Laine</t>
  </si>
  <si>
    <t>Sanna Häggström</t>
  </si>
  <si>
    <t>Tuva Erlingstam</t>
  </si>
  <si>
    <t>Elsa Bäcklund</t>
  </si>
  <si>
    <t>Julia Izarra Lechuga</t>
  </si>
  <si>
    <t>Lillemor Lindholm</t>
  </si>
  <si>
    <t>Pernilla Norgren</t>
  </si>
  <si>
    <t>Lova Stenberg</t>
  </si>
  <si>
    <t>Jelena Boden</t>
  </si>
  <si>
    <t>Sofie Wiklund</t>
  </si>
  <si>
    <t>Wilma Öhlund</t>
  </si>
  <si>
    <t>Sofia Rudolfsson</t>
  </si>
  <si>
    <t>Alva Pettersson</t>
  </si>
  <si>
    <t>Miriam Stenlund</t>
  </si>
  <si>
    <t>Sofia Lindskog</t>
  </si>
  <si>
    <t>TOTALT</t>
  </si>
  <si>
    <t>MIXAT</t>
  </si>
  <si>
    <t>80 m häck</t>
  </si>
  <si>
    <t>Stafett</t>
  </si>
  <si>
    <t>GRENAR</t>
  </si>
  <si>
    <t>David Adnor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</si>
</sst>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left"/>
    </xf>
    <xf numFmtId="3" fontId="7" fillId="32" borderId="13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3" fontId="7" fillId="32" borderId="17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right"/>
    </xf>
    <xf numFmtId="0" fontId="3" fillId="32" borderId="19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3" fontId="6" fillId="32" borderId="14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right" vertical="top"/>
    </xf>
    <xf numFmtId="0" fontId="3" fillId="32" borderId="21" xfId="0" applyFont="1" applyFill="1" applyBorder="1" applyAlignment="1">
      <alignment/>
    </xf>
    <xf numFmtId="3" fontId="7" fillId="32" borderId="22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3" fontId="6" fillId="32" borderId="2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8" fillId="32" borderId="2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32" borderId="23" xfId="0" applyFont="1" applyFill="1" applyBorder="1" applyAlignment="1">
      <alignment horizontal="left"/>
    </xf>
    <xf numFmtId="164" fontId="3" fillId="32" borderId="13" xfId="0" applyNumberFormat="1" applyFont="1" applyFill="1" applyBorder="1" applyAlignment="1">
      <alignment horizontal="left"/>
    </xf>
    <xf numFmtId="164" fontId="3" fillId="32" borderId="0" xfId="0" applyNumberFormat="1" applyFont="1" applyFill="1" applyBorder="1" applyAlignment="1">
      <alignment horizontal="left"/>
    </xf>
    <xf numFmtId="164" fontId="4" fillId="32" borderId="1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164" fontId="3" fillId="32" borderId="19" xfId="0" applyNumberFormat="1" applyFont="1" applyFill="1" applyBorder="1" applyAlignment="1">
      <alignment horizontal="left"/>
    </xf>
    <xf numFmtId="164" fontId="4" fillId="32" borderId="0" xfId="0" applyNumberFormat="1" applyFont="1" applyFill="1" applyBorder="1" applyAlignment="1">
      <alignment horizontal="left" vertical="top"/>
    </xf>
    <xf numFmtId="164" fontId="3" fillId="0" borderId="23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4" borderId="31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left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left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8" fillId="33" borderId="45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7"/>
    </sheetView>
  </sheetViews>
  <sheetFormatPr defaultColWidth="9.140625" defaultRowHeight="12.75"/>
  <cols>
    <col min="1" max="1" width="30.140625" style="86" customWidth="1"/>
    <col min="2" max="4" width="15.7109375" style="86" customWidth="1"/>
    <col min="5" max="16384" width="9.140625" style="86" customWidth="1"/>
  </cols>
  <sheetData>
    <row r="1" spans="1:4" ht="18.75" thickTop="1">
      <c r="A1" s="105" t="s">
        <v>14</v>
      </c>
      <c r="B1" s="107" t="s">
        <v>62</v>
      </c>
      <c r="C1" s="108"/>
      <c r="D1" s="109"/>
    </row>
    <row r="2" spans="1:4" ht="18.75" thickBot="1">
      <c r="A2" s="106"/>
      <c r="B2" s="81" t="s">
        <v>63</v>
      </c>
      <c r="C2" s="82" t="s">
        <v>22</v>
      </c>
      <c r="D2" s="83" t="s">
        <v>21</v>
      </c>
    </row>
    <row r="3" spans="1:4" ht="30" customHeight="1" thickTop="1">
      <c r="A3" s="97" t="str">
        <f>+Poängprotokoll!C36</f>
        <v>Skellefteå AIK</v>
      </c>
      <c r="B3" s="99">
        <f>+Poängprotokoll!Q67</f>
        <v>17777</v>
      </c>
      <c r="C3" s="101">
        <f>+Poängprotokoll!Q68</f>
        <v>8047</v>
      </c>
      <c r="D3" s="102">
        <f>+Poängprotokoll!Q69</f>
        <v>5482</v>
      </c>
    </row>
    <row r="4" spans="1:4" ht="30" customHeight="1">
      <c r="A4" s="97" t="str">
        <f>+Poängprotokoll!C74</f>
        <v>Umedalens IF</v>
      </c>
      <c r="B4" s="99">
        <f>+Poängprotokoll!Q102</f>
        <v>15334</v>
      </c>
      <c r="C4" s="101">
        <f>+Poängprotokoll!Q103</f>
        <v>7269</v>
      </c>
      <c r="D4" s="102">
        <f>+Poängprotokoll!Q104</f>
        <v>5126</v>
      </c>
    </row>
    <row r="5" spans="1:4" ht="30" customHeight="1" thickBot="1">
      <c r="A5" s="98" t="str">
        <f>+Poängprotokoll!C1</f>
        <v>IFK Umeå</v>
      </c>
      <c r="B5" s="100">
        <f>+Poängprotokoll!Q29</f>
        <v>15285</v>
      </c>
      <c r="C5" s="103">
        <f>+Poängprotokoll!Q30</f>
        <v>5393</v>
      </c>
      <c r="D5" s="104">
        <f>+Poängprotokoll!Q31</f>
        <v>5630</v>
      </c>
    </row>
    <row r="6" ht="13.5" thickTop="1"/>
    <row r="8" ht="13.5" thickBot="1"/>
    <row r="9" spans="1:3" ht="18.75" thickTop="1">
      <c r="A9" s="96" t="s">
        <v>66</v>
      </c>
      <c r="B9" s="84" t="s">
        <v>22</v>
      </c>
      <c r="C9" s="85" t="s">
        <v>21</v>
      </c>
    </row>
    <row r="10" spans="1:3" ht="18">
      <c r="A10" s="87" t="s">
        <v>6</v>
      </c>
      <c r="B10" s="88" t="str">
        <f>IF(Poängprotokoll!F5=0,"","X")</f>
        <v>X</v>
      </c>
      <c r="C10" s="89" t="str">
        <f>IF(Poängprotokoll!F18=0,"","X")</f>
        <v>X</v>
      </c>
    </row>
    <row r="11" spans="1:3" ht="18">
      <c r="A11" s="90" t="s">
        <v>64</v>
      </c>
      <c r="B11" s="91" t="str">
        <f>IF(Poängprotokoll!H5=0,"","X")</f>
        <v>X</v>
      </c>
      <c r="C11" s="92" t="str">
        <f>IF(Poängprotokoll!H18=0,"","X")</f>
        <v>X</v>
      </c>
    </row>
    <row r="12" spans="1:3" ht="18">
      <c r="A12" s="90" t="s">
        <v>7</v>
      </c>
      <c r="B12" s="91" t="str">
        <f>IF(Poängprotokoll!J5=0,"","X")</f>
        <v>X</v>
      </c>
      <c r="C12" s="92" t="str">
        <f>IF(Poängprotokoll!J18=0,"","X")</f>
        <v>X</v>
      </c>
    </row>
    <row r="13" spans="1:3" ht="18">
      <c r="A13" s="90" t="s">
        <v>8</v>
      </c>
      <c r="B13" s="91" t="str">
        <f>IF(Poängprotokoll!L5=0,"","X")</f>
        <v>X</v>
      </c>
      <c r="C13" s="92" t="str">
        <f>IF(Poängprotokoll!L18=0,"","X")</f>
        <v>X</v>
      </c>
    </row>
    <row r="14" spans="1:3" ht="18">
      <c r="A14" s="90" t="s">
        <v>9</v>
      </c>
      <c r="B14" s="91" t="str">
        <f>IF(Poängprotokoll!N5=0,"","X")</f>
        <v>X</v>
      </c>
      <c r="C14" s="92" t="str">
        <f>IF(Poängprotokoll!N18=0,"","X")</f>
        <v>X</v>
      </c>
    </row>
    <row r="15" spans="1:3" ht="18">
      <c r="A15" s="90" t="s">
        <v>10</v>
      </c>
      <c r="B15" s="91" t="str">
        <f>IF(Poängprotokoll!P5=0,"","X")</f>
        <v>X</v>
      </c>
      <c r="C15" s="92" t="str">
        <f>IF(Poängprotokoll!P18=0,"","X")</f>
        <v>X</v>
      </c>
    </row>
    <row r="16" spans="1:3" ht="18.75" thickBot="1">
      <c r="A16" s="93" t="s">
        <v>65</v>
      </c>
      <c r="B16" s="94" t="str">
        <f>IF(Poängprotokoll!F31=0,"","X")</f>
        <v>X</v>
      </c>
      <c r="C16" s="95" t="str">
        <f>IF(Poängprotokoll!F31=0,"","X")</f>
        <v>X</v>
      </c>
    </row>
    <row r="17" ht="13.5" thickTop="1"/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9"/>
  <sheetViews>
    <sheetView zoomScale="120" zoomScaleNormal="120" zoomScalePageLayoutView="0" workbookViewId="0" topLeftCell="A19">
      <selection activeCell="E82" sqref="E82"/>
    </sheetView>
  </sheetViews>
  <sheetFormatPr defaultColWidth="9.140625" defaultRowHeight="12.75"/>
  <cols>
    <col min="1" max="1" width="4.57421875" style="1" customWidth="1"/>
    <col min="2" max="2" width="23.57421875" style="1" bestFit="1" customWidth="1"/>
    <col min="3" max="3" width="5.421875" style="3" bestFit="1" customWidth="1"/>
    <col min="4" max="4" width="3.140625" style="2" customWidth="1"/>
    <col min="5" max="5" width="7.00390625" style="65" customWidth="1"/>
    <col min="6" max="6" width="6.28125" style="4" customWidth="1"/>
    <col min="7" max="7" width="8.00390625" style="4" customWidth="1"/>
    <col min="8" max="8" width="6.28125" style="4" customWidth="1"/>
    <col min="9" max="9" width="8.00390625" style="4" customWidth="1"/>
    <col min="10" max="10" width="6.28125" style="4" customWidth="1"/>
    <col min="11" max="11" width="8.00390625" style="4" customWidth="1"/>
    <col min="12" max="12" width="6.28125" style="4" customWidth="1"/>
    <col min="13" max="13" width="8.00390625" style="4" customWidth="1"/>
    <col min="14" max="14" width="6.28125" style="4" customWidth="1"/>
    <col min="15" max="15" width="8.00390625" style="4" customWidth="1"/>
    <col min="16" max="16" width="6.28125" style="4" customWidth="1"/>
    <col min="17" max="17" width="11.00390625" style="1" bestFit="1" customWidth="1"/>
    <col min="18" max="16384" width="9.140625" style="1" customWidth="1"/>
  </cols>
  <sheetData>
    <row r="1" spans="1:17" ht="18">
      <c r="A1" s="53" t="s">
        <v>14</v>
      </c>
      <c r="B1" s="72"/>
      <c r="C1" s="111" t="s">
        <v>25</v>
      </c>
      <c r="D1" s="111"/>
      <c r="E1" s="111"/>
      <c r="F1" s="111"/>
      <c r="G1" s="111"/>
      <c r="H1" s="111"/>
      <c r="I1" s="111"/>
      <c r="J1" s="6"/>
      <c r="K1" s="6"/>
      <c r="L1" s="6"/>
      <c r="M1" s="6"/>
      <c r="N1" s="6"/>
      <c r="O1" s="6"/>
      <c r="P1" s="6"/>
      <c r="Q1" s="7"/>
    </row>
    <row r="2" spans="1:17" ht="12.75">
      <c r="A2" s="8"/>
      <c r="B2" s="73"/>
      <c r="C2" s="10"/>
      <c r="D2" s="9"/>
      <c r="E2" s="5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12.75">
      <c r="A3" s="13" t="s">
        <v>2</v>
      </c>
      <c r="B3" s="74"/>
      <c r="C3" s="15"/>
      <c r="D3" s="14"/>
      <c r="E3" s="58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2"/>
    </row>
    <row r="4" spans="1:17" ht="12.75">
      <c r="A4" s="18" t="s">
        <v>24</v>
      </c>
      <c r="B4" s="75" t="s">
        <v>1</v>
      </c>
      <c r="C4" s="15" t="s">
        <v>4</v>
      </c>
      <c r="D4" s="110" t="s">
        <v>6</v>
      </c>
      <c r="E4" s="110"/>
      <c r="F4" s="16" t="s">
        <v>5</v>
      </c>
      <c r="G4" s="16" t="s">
        <v>13</v>
      </c>
      <c r="H4" s="16" t="s">
        <v>5</v>
      </c>
      <c r="I4" s="16" t="s">
        <v>7</v>
      </c>
      <c r="J4" s="16" t="s">
        <v>5</v>
      </c>
      <c r="K4" s="16" t="s">
        <v>8</v>
      </c>
      <c r="L4" s="16" t="s">
        <v>5</v>
      </c>
      <c r="M4" s="16" t="s">
        <v>9</v>
      </c>
      <c r="N4" s="16" t="s">
        <v>5</v>
      </c>
      <c r="O4" s="16" t="s">
        <v>10</v>
      </c>
      <c r="P4" s="17" t="s">
        <v>5</v>
      </c>
      <c r="Q4" s="12"/>
    </row>
    <row r="5" spans="1:17" s="5" customFormat="1" ht="12.75" customHeight="1">
      <c r="A5" s="19"/>
      <c r="B5" s="76"/>
      <c r="C5" s="21"/>
      <c r="D5" s="20" t="s">
        <v>11</v>
      </c>
      <c r="E5" s="59" t="s">
        <v>12</v>
      </c>
      <c r="F5" s="22">
        <f>LARGE(F6:F14,1)+LARGE(F6:F14,2)+LARGE(F6:F14,3)</f>
        <v>548</v>
      </c>
      <c r="G5" s="23" t="s">
        <v>12</v>
      </c>
      <c r="H5" s="22">
        <f>LARGE(H6:H14,1)+LARGE(H6:H14,2)+LARGE(H6:H14,3)</f>
        <v>602</v>
      </c>
      <c r="I5" s="23" t="s">
        <v>0</v>
      </c>
      <c r="J5" s="22">
        <f>LARGE(J6:J14,1)+LARGE(J6:J14,2)+LARGE(J6:J14,3)</f>
        <v>984</v>
      </c>
      <c r="K5" s="23" t="s">
        <v>0</v>
      </c>
      <c r="L5" s="22">
        <f>LARGE(L6:L14,1)+LARGE(L6:L14,2)+LARGE(L6:L14,3)</f>
        <v>1461</v>
      </c>
      <c r="M5" s="23" t="s">
        <v>0</v>
      </c>
      <c r="N5" s="22">
        <f>LARGE(N6:N14,1)+LARGE(N6:N14,2)+LARGE(N6:N14,3)</f>
        <v>1113</v>
      </c>
      <c r="O5" s="23" t="s">
        <v>0</v>
      </c>
      <c r="P5" s="24">
        <f>LARGE(P6:P14,1)+LARGE(P6:P14,2)+LARGE(P6:P14,3)</f>
        <v>685</v>
      </c>
      <c r="Q5" s="25"/>
    </row>
    <row r="6" spans="1:17" ht="12.75">
      <c r="A6" s="44">
        <v>612</v>
      </c>
      <c r="B6" s="77" t="s">
        <v>42</v>
      </c>
      <c r="C6" s="54">
        <v>2003</v>
      </c>
      <c r="D6" s="45">
        <v>2</v>
      </c>
      <c r="E6" s="60">
        <v>51.27</v>
      </c>
      <c r="F6" s="26">
        <f>IF(AND((60*D6+E6)&gt;0,(60*D6+E6)&lt;211),INT(0.31793*POWER(ABS(60*D6+E6-211.77),1.85)+0.5),0)</f>
        <v>299</v>
      </c>
      <c r="G6" s="48">
        <v>18.14</v>
      </c>
      <c r="H6" s="26">
        <f>IF(AND(G6&gt;0,G6&lt;18.5),INT(27.75955*POWER(ABS(G6-18.53),1.92)+0.5),0)</f>
        <v>5</v>
      </c>
      <c r="I6" s="50">
        <v>122</v>
      </c>
      <c r="J6" s="26">
        <f>IF(I6&gt;100,INT(42.84872*POWER(ABS(I6-100),0.75)+0.5),0)</f>
        <v>435</v>
      </c>
      <c r="K6" s="50"/>
      <c r="L6" s="26">
        <f>IF(K6&gt;250,INT(2.482473*POWER(ABS(K6-250),1.05)+0.5),0)</f>
        <v>0</v>
      </c>
      <c r="M6" s="50"/>
      <c r="N6" s="26">
        <f>IF(M6&gt;400,INT(4.4247407*POWER(ABS(M6-400),0.8)+0.5),0)</f>
        <v>0</v>
      </c>
      <c r="O6" s="50"/>
      <c r="P6" s="27">
        <f>IF(O6&gt;800,INT(0.544767314*POWER(ABS(O6-800),0.92)+0.5),0)</f>
        <v>0</v>
      </c>
      <c r="Q6" s="12"/>
    </row>
    <row r="7" spans="1:17" ht="12.75">
      <c r="A7" s="44">
        <v>637</v>
      </c>
      <c r="B7" s="77" t="s">
        <v>43</v>
      </c>
      <c r="C7" s="54">
        <v>2002</v>
      </c>
      <c r="D7" s="45">
        <v>2</v>
      </c>
      <c r="E7" s="60">
        <v>55.14</v>
      </c>
      <c r="F7" s="26">
        <f aca="true" t="shared" si="0" ref="F7:F14">IF(AND((60*D7+E7)&gt;0,(60*D7+E7)&lt;211),INT(0.31793*POWER(ABS(60*D7+E7-211.77),1.85)+0.5),0)</f>
        <v>249</v>
      </c>
      <c r="G7" s="48">
        <v>16.81</v>
      </c>
      <c r="H7" s="26">
        <f aca="true" t="shared" si="1" ref="H7:H14">IF(AND(G7&gt;0,G7&lt;18.5),INT(27.75955*POWER(ABS(G7-18.53),1.92)+0.5),0)</f>
        <v>79</v>
      </c>
      <c r="I7" s="50"/>
      <c r="J7" s="26">
        <f aca="true" t="shared" si="2" ref="J7:J14">IF(I7&gt;100,INT(42.84872*POWER(ABS(I7-100),0.75)+0.5),0)</f>
        <v>0</v>
      </c>
      <c r="K7" s="50">
        <v>362</v>
      </c>
      <c r="L7" s="26">
        <f>IF(K7&gt;250,INT(2.482473*POWER(ABS(K7-250),1.05)+0.5),0)</f>
        <v>352</v>
      </c>
      <c r="M7" s="50">
        <v>532</v>
      </c>
      <c r="N7" s="26">
        <f aca="true" t="shared" si="3" ref="N7:N14">IF(M7&gt;400,INT(4.4247407*POWER(ABS(M7-400),0.8)+0.5),0)</f>
        <v>220</v>
      </c>
      <c r="O7" s="50">
        <v>1596</v>
      </c>
      <c r="P7" s="27">
        <f aca="true" t="shared" si="4" ref="P7:P14">IF(O7&gt;800,INT(0.544767314*POWER(ABS(O7-800),0.92)+0.5),0)</f>
        <v>254</v>
      </c>
      <c r="Q7" s="12"/>
    </row>
    <row r="8" spans="1:17" ht="12.75">
      <c r="A8" s="44">
        <v>643</v>
      </c>
      <c r="B8" s="77" t="s">
        <v>44</v>
      </c>
      <c r="C8" s="54">
        <v>2001</v>
      </c>
      <c r="D8" s="45"/>
      <c r="E8" s="60"/>
      <c r="F8" s="26">
        <f t="shared" si="0"/>
        <v>0</v>
      </c>
      <c r="G8" s="48"/>
      <c r="H8" s="26">
        <f t="shared" si="1"/>
        <v>0</v>
      </c>
      <c r="I8" s="50"/>
      <c r="J8" s="26">
        <f t="shared" si="2"/>
        <v>0</v>
      </c>
      <c r="K8" s="50"/>
      <c r="L8" s="26">
        <f aca="true" t="shared" si="5" ref="L8:L14">IF(K8&gt;250,INT(2.482473*POWER(ABS(K8-250),1.05)+0.5),0)</f>
        <v>0</v>
      </c>
      <c r="M8" s="50"/>
      <c r="N8" s="26">
        <f t="shared" si="3"/>
        <v>0</v>
      </c>
      <c r="O8" s="50"/>
      <c r="P8" s="27">
        <f t="shared" si="4"/>
        <v>0</v>
      </c>
      <c r="Q8" s="12"/>
    </row>
    <row r="9" spans="1:17" ht="12.75">
      <c r="A9" s="44">
        <v>634</v>
      </c>
      <c r="B9" s="77" t="s">
        <v>54</v>
      </c>
      <c r="C9" s="54">
        <v>2002</v>
      </c>
      <c r="D9" s="45"/>
      <c r="E9" s="60"/>
      <c r="F9" s="26">
        <f t="shared" si="0"/>
        <v>0</v>
      </c>
      <c r="G9" s="48">
        <v>13.94</v>
      </c>
      <c r="H9" s="26">
        <f t="shared" si="1"/>
        <v>518</v>
      </c>
      <c r="I9" s="50">
        <v>130</v>
      </c>
      <c r="J9" s="26">
        <f t="shared" si="2"/>
        <v>549</v>
      </c>
      <c r="K9" s="50">
        <v>441</v>
      </c>
      <c r="L9" s="26">
        <f t="shared" si="5"/>
        <v>617</v>
      </c>
      <c r="M9" s="50">
        <v>925</v>
      </c>
      <c r="N9" s="26">
        <f t="shared" si="3"/>
        <v>664</v>
      </c>
      <c r="O9" s="50">
        <v>1979</v>
      </c>
      <c r="P9" s="27">
        <f t="shared" si="4"/>
        <v>365</v>
      </c>
      <c r="Q9" s="12"/>
    </row>
    <row r="10" spans="1:17" ht="12.75">
      <c r="A10" s="44">
        <v>639</v>
      </c>
      <c r="B10" s="77" t="s">
        <v>58</v>
      </c>
      <c r="C10" s="54">
        <v>2001</v>
      </c>
      <c r="D10" s="45"/>
      <c r="E10" s="60"/>
      <c r="F10" s="26">
        <f t="shared" si="0"/>
        <v>0</v>
      </c>
      <c r="G10" s="48"/>
      <c r="H10" s="26">
        <f t="shared" si="1"/>
        <v>0</v>
      </c>
      <c r="I10" s="50"/>
      <c r="J10" s="26">
        <f t="shared" si="2"/>
        <v>0</v>
      </c>
      <c r="K10" s="50">
        <v>404</v>
      </c>
      <c r="L10" s="26">
        <f t="shared" si="5"/>
        <v>492</v>
      </c>
      <c r="M10" s="50">
        <v>539</v>
      </c>
      <c r="N10" s="26">
        <f t="shared" si="3"/>
        <v>229</v>
      </c>
      <c r="O10" s="50">
        <v>984</v>
      </c>
      <c r="P10" s="27">
        <f t="shared" si="4"/>
        <v>66</v>
      </c>
      <c r="Q10" s="12"/>
    </row>
    <row r="11" spans="1:17" ht="12.75">
      <c r="A11" s="44"/>
      <c r="B11" s="77"/>
      <c r="C11" s="54"/>
      <c r="D11" s="45"/>
      <c r="E11" s="60"/>
      <c r="F11" s="26">
        <f t="shared" si="0"/>
        <v>0</v>
      </c>
      <c r="G11" s="48"/>
      <c r="H11" s="26">
        <f t="shared" si="1"/>
        <v>0</v>
      </c>
      <c r="I11" s="50"/>
      <c r="J11" s="26">
        <f t="shared" si="2"/>
        <v>0</v>
      </c>
      <c r="K11" s="50"/>
      <c r="L11" s="26">
        <f t="shared" si="5"/>
        <v>0</v>
      </c>
      <c r="M11" s="50"/>
      <c r="N11" s="26">
        <f t="shared" si="3"/>
        <v>0</v>
      </c>
      <c r="O11" s="50"/>
      <c r="P11" s="27">
        <f t="shared" si="4"/>
        <v>0</v>
      </c>
      <c r="Q11" s="12"/>
    </row>
    <row r="12" spans="1:17" ht="12.75">
      <c r="A12" s="44"/>
      <c r="B12" s="77"/>
      <c r="C12" s="54"/>
      <c r="D12" s="45"/>
      <c r="E12" s="60"/>
      <c r="F12" s="26">
        <f t="shared" si="0"/>
        <v>0</v>
      </c>
      <c r="G12" s="48"/>
      <c r="H12" s="26">
        <f t="shared" si="1"/>
        <v>0</v>
      </c>
      <c r="I12" s="50"/>
      <c r="J12" s="26">
        <f t="shared" si="2"/>
        <v>0</v>
      </c>
      <c r="K12" s="50"/>
      <c r="L12" s="26">
        <f t="shared" si="5"/>
        <v>0</v>
      </c>
      <c r="M12" s="50"/>
      <c r="N12" s="26">
        <f t="shared" si="3"/>
        <v>0</v>
      </c>
      <c r="O12" s="50"/>
      <c r="P12" s="27">
        <f t="shared" si="4"/>
        <v>0</v>
      </c>
      <c r="Q12" s="12"/>
    </row>
    <row r="13" spans="1:17" ht="12.75">
      <c r="A13" s="44"/>
      <c r="B13" s="77"/>
      <c r="C13" s="54"/>
      <c r="D13" s="45"/>
      <c r="E13" s="60"/>
      <c r="F13" s="26">
        <f t="shared" si="0"/>
        <v>0</v>
      </c>
      <c r="G13" s="48"/>
      <c r="H13" s="26">
        <f t="shared" si="1"/>
        <v>0</v>
      </c>
      <c r="I13" s="50"/>
      <c r="J13" s="26">
        <f t="shared" si="2"/>
        <v>0</v>
      </c>
      <c r="K13" s="50"/>
      <c r="L13" s="26">
        <f t="shared" si="5"/>
        <v>0</v>
      </c>
      <c r="M13" s="50"/>
      <c r="N13" s="26">
        <f t="shared" si="3"/>
        <v>0</v>
      </c>
      <c r="O13" s="50"/>
      <c r="P13" s="27">
        <f t="shared" si="4"/>
        <v>0</v>
      </c>
      <c r="Q13" s="12"/>
    </row>
    <row r="14" spans="1:17" ht="12.75">
      <c r="A14" s="46"/>
      <c r="B14" s="78"/>
      <c r="C14" s="55"/>
      <c r="D14" s="47"/>
      <c r="E14" s="61"/>
      <c r="F14" s="28">
        <f t="shared" si="0"/>
        <v>0</v>
      </c>
      <c r="G14" s="49"/>
      <c r="H14" s="28">
        <f t="shared" si="1"/>
        <v>0</v>
      </c>
      <c r="I14" s="51"/>
      <c r="J14" s="28">
        <f t="shared" si="2"/>
        <v>0</v>
      </c>
      <c r="K14" s="51"/>
      <c r="L14" s="28">
        <f t="shared" si="5"/>
        <v>0</v>
      </c>
      <c r="M14" s="51"/>
      <c r="N14" s="28">
        <f t="shared" si="3"/>
        <v>0</v>
      </c>
      <c r="O14" s="51"/>
      <c r="P14" s="29">
        <f t="shared" si="4"/>
        <v>0</v>
      </c>
      <c r="Q14" s="12"/>
    </row>
    <row r="15" spans="1:17" ht="12.75">
      <c r="A15" s="30"/>
      <c r="B15" s="79"/>
      <c r="C15" s="32"/>
      <c r="D15" s="31"/>
      <c r="E15" s="6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2"/>
    </row>
    <row r="16" spans="1:17" ht="12.75">
      <c r="A16" s="13" t="s">
        <v>3</v>
      </c>
      <c r="B16" s="74"/>
      <c r="C16" s="15"/>
      <c r="D16" s="14"/>
      <c r="E16" s="5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2"/>
    </row>
    <row r="17" spans="1:17" ht="12.75">
      <c r="A17" s="18" t="s">
        <v>24</v>
      </c>
      <c r="B17" s="75" t="s">
        <v>1</v>
      </c>
      <c r="C17" s="15" t="s">
        <v>4</v>
      </c>
      <c r="D17" s="110" t="s">
        <v>6</v>
      </c>
      <c r="E17" s="110"/>
      <c r="F17" s="16" t="s">
        <v>5</v>
      </c>
      <c r="G17" s="16" t="s">
        <v>13</v>
      </c>
      <c r="H17" s="16" t="s">
        <v>5</v>
      </c>
      <c r="I17" s="16" t="s">
        <v>7</v>
      </c>
      <c r="J17" s="16" t="s">
        <v>5</v>
      </c>
      <c r="K17" s="16" t="s">
        <v>8</v>
      </c>
      <c r="L17" s="16" t="s">
        <v>5</v>
      </c>
      <c r="M17" s="16" t="s">
        <v>9</v>
      </c>
      <c r="N17" s="16" t="s">
        <v>5</v>
      </c>
      <c r="O17" s="16" t="s">
        <v>10</v>
      </c>
      <c r="P17" s="17" t="s">
        <v>5</v>
      </c>
      <c r="Q17" s="12"/>
    </row>
    <row r="18" spans="1:17" s="5" customFormat="1" ht="12.75" customHeight="1">
      <c r="A18" s="19"/>
      <c r="B18" s="76"/>
      <c r="C18" s="21"/>
      <c r="D18" s="20" t="s">
        <v>11</v>
      </c>
      <c r="E18" s="59" t="s">
        <v>12</v>
      </c>
      <c r="F18" s="22">
        <f>LARGE(F19:F27,1)+LARGE(F19:F27,2)+LARGE(F19:F27,3)</f>
        <v>1035</v>
      </c>
      <c r="G18" s="23" t="s">
        <v>12</v>
      </c>
      <c r="H18" s="22">
        <f>LARGE(H19:H27,1)+LARGE(H19:H27,2)+LARGE(H19:H27,3)</f>
        <v>470</v>
      </c>
      <c r="I18" s="23" t="s">
        <v>0</v>
      </c>
      <c r="J18" s="22">
        <f>LARGE(J19:J27,1)+LARGE(J19:J27,2)+LARGE(J19:J27,3)</f>
        <v>1028</v>
      </c>
      <c r="K18" s="23" t="s">
        <v>0</v>
      </c>
      <c r="L18" s="22">
        <f>LARGE(L19:L27,1)+LARGE(L19:L27,2)+LARGE(L19:L27,3)</f>
        <v>1211</v>
      </c>
      <c r="M18" s="23" t="s">
        <v>0</v>
      </c>
      <c r="N18" s="22">
        <f>LARGE(N19:N27,1)+LARGE(N19:N27,2)+LARGE(N19:N27,3)</f>
        <v>1276</v>
      </c>
      <c r="O18" s="23" t="s">
        <v>0</v>
      </c>
      <c r="P18" s="24">
        <f>LARGE(P19:P27,1)+LARGE(P19:P27,2)+LARGE(P19:P27,3)</f>
        <v>610</v>
      </c>
      <c r="Q18" s="25"/>
    </row>
    <row r="19" spans="1:17" ht="12.75">
      <c r="A19" s="44">
        <v>606</v>
      </c>
      <c r="B19" s="77" t="s">
        <v>28</v>
      </c>
      <c r="C19" s="54">
        <v>2002</v>
      </c>
      <c r="D19" s="45">
        <v>2</v>
      </c>
      <c r="E19" s="60">
        <v>27.43</v>
      </c>
      <c r="F19" s="26">
        <f>IF(AND((60*D19+E19)&gt;0,(60*D19+E19)&lt;201),INT(0.3179301*POWER(ABS(60*D19+E19-201.77),1.85)+0.5),0)</f>
        <v>516</v>
      </c>
      <c r="G19" s="48">
        <v>18.29</v>
      </c>
      <c r="H19" s="26">
        <f>IF(AND(G19&gt;0,G19&lt;18),INT(26.81044*POWER(ABS(G19-18.04),1.92)+0.5),0)</f>
        <v>0</v>
      </c>
      <c r="I19" s="50">
        <v>126</v>
      </c>
      <c r="J19" s="26">
        <f>IF(I19&gt;100,INT(9.629087*POWER(ABS(I19-100),1.05)+0.5),0)</f>
        <v>295</v>
      </c>
      <c r="K19" s="50">
        <v>376</v>
      </c>
      <c r="L19" s="26">
        <f>IF(K19&gt;300,INT(5.459439*POWER(ABS(K19-300),0.9)+0.5),0)</f>
        <v>269</v>
      </c>
      <c r="M19" s="50">
        <v>876</v>
      </c>
      <c r="N19" s="26">
        <f>IF(M19&gt;500,INT(3.8712164*POWER(ABS(M19-500),0.8)+0.5),0)</f>
        <v>445</v>
      </c>
      <c r="O19" s="50">
        <v>787</v>
      </c>
      <c r="P19" s="34">
        <f>IF(O19&gt;1230,INT(1.2086984*POWER(ABS(O19-1230),0.8)+0.5),0)</f>
        <v>0</v>
      </c>
      <c r="Q19" s="12"/>
    </row>
    <row r="20" spans="1:17" ht="12.75">
      <c r="A20" s="44">
        <v>646</v>
      </c>
      <c r="B20" s="77" t="s">
        <v>29</v>
      </c>
      <c r="C20" s="54">
        <v>2002</v>
      </c>
      <c r="D20" s="45">
        <v>2</v>
      </c>
      <c r="E20" s="60">
        <v>51.86</v>
      </c>
      <c r="F20" s="26">
        <f aca="true" t="shared" si="6" ref="F20:F27">IF(AND((60*D20+E20)&gt;0,(60*D20+E20)&lt;201),INT(0.3179301*POWER(ABS(60*D20+E20-201.77),1.85)+0.5),0)</f>
        <v>171</v>
      </c>
      <c r="G20" s="48">
        <v>16.31</v>
      </c>
      <c r="H20" s="26">
        <f aca="true" t="shared" si="7" ref="H20:H27">IF(AND(G20&gt;0,G20&lt;18),INT(26.81044*POWER(ABS(G20-18.04),1.92)+0.5),0)</f>
        <v>77</v>
      </c>
      <c r="I20" s="50">
        <v>130</v>
      </c>
      <c r="J20" s="26">
        <f aca="true" t="shared" si="8" ref="J20:J27">IF(I20&gt;100,INT(9.629087*POWER(ABS(I20-100),1.05)+0.5),0)</f>
        <v>342</v>
      </c>
      <c r="K20" s="50">
        <v>390</v>
      </c>
      <c r="L20" s="26">
        <f aca="true" t="shared" si="9" ref="L20:L27">IF(K20&gt;300,INT(5.459439*POWER(ABS(K20-300),0.9)+0.5),0)</f>
        <v>313</v>
      </c>
      <c r="M20" s="50"/>
      <c r="N20" s="26">
        <f aca="true" t="shared" si="10" ref="N20:N27">IF(M20&gt;500,INT(3.8712164*POWER(ABS(M20-500),0.8)+0.5),0)</f>
        <v>0</v>
      </c>
      <c r="O20" s="50"/>
      <c r="P20" s="27">
        <f aca="true" t="shared" si="11" ref="P20:P27">IF(O20&gt;1230,INT(1.2086984*POWER(ABS(O20-1230),0.8)+0.5),0)</f>
        <v>0</v>
      </c>
      <c r="Q20" s="12"/>
    </row>
    <row r="21" spans="1:17" ht="12.75">
      <c r="A21" s="44">
        <v>604</v>
      </c>
      <c r="B21" s="77" t="s">
        <v>38</v>
      </c>
      <c r="C21" s="54">
        <v>2002</v>
      </c>
      <c r="D21" s="45"/>
      <c r="E21" s="60"/>
      <c r="F21" s="26">
        <f t="shared" si="6"/>
        <v>0</v>
      </c>
      <c r="G21" s="48">
        <v>13.99</v>
      </c>
      <c r="H21" s="26">
        <f t="shared" si="7"/>
        <v>393</v>
      </c>
      <c r="I21" s="50">
        <v>134</v>
      </c>
      <c r="J21" s="26">
        <f t="shared" si="8"/>
        <v>391</v>
      </c>
      <c r="K21" s="50">
        <v>481</v>
      </c>
      <c r="L21" s="26">
        <f t="shared" si="9"/>
        <v>588</v>
      </c>
      <c r="M21" s="50">
        <v>1105</v>
      </c>
      <c r="N21" s="26">
        <f t="shared" si="10"/>
        <v>651</v>
      </c>
      <c r="O21" s="50">
        <v>2891</v>
      </c>
      <c r="P21" s="27">
        <f t="shared" si="11"/>
        <v>456</v>
      </c>
      <c r="Q21" s="12"/>
    </row>
    <row r="22" spans="1:17" ht="12.75">
      <c r="A22" s="44">
        <v>635</v>
      </c>
      <c r="B22" s="77" t="s">
        <v>41</v>
      </c>
      <c r="C22" s="54">
        <v>2002</v>
      </c>
      <c r="D22" s="45"/>
      <c r="E22" s="60"/>
      <c r="F22" s="26">
        <f t="shared" si="6"/>
        <v>0</v>
      </c>
      <c r="G22" s="48"/>
      <c r="H22" s="26">
        <f t="shared" si="7"/>
        <v>0</v>
      </c>
      <c r="I22" s="50"/>
      <c r="J22" s="26">
        <f t="shared" si="8"/>
        <v>0</v>
      </c>
      <c r="K22" s="50"/>
      <c r="L22" s="26">
        <f t="shared" si="9"/>
        <v>0</v>
      </c>
      <c r="M22" s="50"/>
      <c r="N22" s="26">
        <f t="shared" si="10"/>
        <v>0</v>
      </c>
      <c r="O22" s="50"/>
      <c r="P22" s="27">
        <f t="shared" si="11"/>
        <v>0</v>
      </c>
      <c r="Q22" s="12"/>
    </row>
    <row r="23" spans="1:17" ht="12.75">
      <c r="A23" s="44"/>
      <c r="B23" s="77" t="s">
        <v>67</v>
      </c>
      <c r="C23" s="54">
        <v>2002</v>
      </c>
      <c r="D23" s="45">
        <v>2</v>
      </c>
      <c r="E23" s="60">
        <v>37.8</v>
      </c>
      <c r="F23" s="26">
        <f t="shared" si="6"/>
        <v>348</v>
      </c>
      <c r="G23" s="48"/>
      <c r="H23" s="26">
        <f t="shared" si="7"/>
        <v>0</v>
      </c>
      <c r="I23" s="50"/>
      <c r="J23" s="26">
        <f t="shared" si="8"/>
        <v>0</v>
      </c>
      <c r="K23" s="50">
        <v>389</v>
      </c>
      <c r="L23" s="26">
        <f t="shared" si="9"/>
        <v>310</v>
      </c>
      <c r="M23" s="50">
        <v>621</v>
      </c>
      <c r="N23" s="26">
        <f t="shared" si="10"/>
        <v>180</v>
      </c>
      <c r="O23" s="50">
        <v>1659</v>
      </c>
      <c r="P23" s="27">
        <f t="shared" si="11"/>
        <v>154</v>
      </c>
      <c r="Q23" s="12"/>
    </row>
    <row r="24" spans="1:17" ht="12.75">
      <c r="A24" s="44"/>
      <c r="B24" s="77"/>
      <c r="C24" s="54"/>
      <c r="D24" s="45"/>
      <c r="E24" s="60"/>
      <c r="F24" s="26">
        <f t="shared" si="6"/>
        <v>0</v>
      </c>
      <c r="G24" s="48"/>
      <c r="H24" s="26">
        <f t="shared" si="7"/>
        <v>0</v>
      </c>
      <c r="I24" s="50"/>
      <c r="J24" s="26">
        <f t="shared" si="8"/>
        <v>0</v>
      </c>
      <c r="K24" s="50"/>
      <c r="L24" s="26">
        <f t="shared" si="9"/>
        <v>0</v>
      </c>
      <c r="M24" s="50"/>
      <c r="N24" s="26">
        <f t="shared" si="10"/>
        <v>0</v>
      </c>
      <c r="O24" s="50"/>
      <c r="P24" s="27">
        <f t="shared" si="11"/>
        <v>0</v>
      </c>
      <c r="Q24" s="12"/>
    </row>
    <row r="25" spans="1:17" ht="12.75">
      <c r="A25" s="44"/>
      <c r="B25" s="77"/>
      <c r="C25" s="54"/>
      <c r="D25" s="45"/>
      <c r="E25" s="60"/>
      <c r="F25" s="26">
        <f t="shared" si="6"/>
        <v>0</v>
      </c>
      <c r="G25" s="48"/>
      <c r="H25" s="26">
        <f t="shared" si="7"/>
        <v>0</v>
      </c>
      <c r="I25" s="50"/>
      <c r="J25" s="26">
        <f t="shared" si="8"/>
        <v>0</v>
      </c>
      <c r="K25" s="50"/>
      <c r="L25" s="26">
        <f t="shared" si="9"/>
        <v>0</v>
      </c>
      <c r="M25" s="50"/>
      <c r="N25" s="26">
        <f t="shared" si="10"/>
        <v>0</v>
      </c>
      <c r="O25" s="50"/>
      <c r="P25" s="27">
        <f t="shared" si="11"/>
        <v>0</v>
      </c>
      <c r="Q25" s="12"/>
    </row>
    <row r="26" spans="1:17" ht="12.75">
      <c r="A26" s="44"/>
      <c r="B26" s="77"/>
      <c r="C26" s="54"/>
      <c r="D26" s="45"/>
      <c r="E26" s="60"/>
      <c r="F26" s="26">
        <f t="shared" si="6"/>
        <v>0</v>
      </c>
      <c r="G26" s="48"/>
      <c r="H26" s="26">
        <f t="shared" si="7"/>
        <v>0</v>
      </c>
      <c r="I26" s="50"/>
      <c r="J26" s="26">
        <f t="shared" si="8"/>
        <v>0</v>
      </c>
      <c r="K26" s="50"/>
      <c r="L26" s="26">
        <f t="shared" si="9"/>
        <v>0</v>
      </c>
      <c r="M26" s="50"/>
      <c r="N26" s="26">
        <f t="shared" si="10"/>
        <v>0</v>
      </c>
      <c r="O26" s="50"/>
      <c r="P26" s="27">
        <f t="shared" si="11"/>
        <v>0</v>
      </c>
      <c r="Q26" s="12"/>
    </row>
    <row r="27" spans="1:17" ht="12.75">
      <c r="A27" s="46"/>
      <c r="B27" s="78"/>
      <c r="C27" s="55"/>
      <c r="D27" s="47"/>
      <c r="E27" s="61"/>
      <c r="F27" s="28">
        <f t="shared" si="6"/>
        <v>0</v>
      </c>
      <c r="G27" s="49"/>
      <c r="H27" s="28">
        <f t="shared" si="7"/>
        <v>0</v>
      </c>
      <c r="I27" s="51"/>
      <c r="J27" s="28">
        <f t="shared" si="8"/>
        <v>0</v>
      </c>
      <c r="K27" s="51"/>
      <c r="L27" s="28">
        <f t="shared" si="9"/>
        <v>0</v>
      </c>
      <c r="M27" s="51"/>
      <c r="N27" s="28">
        <f t="shared" si="10"/>
        <v>0</v>
      </c>
      <c r="O27" s="51"/>
      <c r="P27" s="29">
        <f t="shared" si="11"/>
        <v>0</v>
      </c>
      <c r="Q27" s="12"/>
    </row>
    <row r="28" spans="1:17" ht="12.75">
      <c r="A28" s="30"/>
      <c r="B28" s="79"/>
      <c r="C28" s="32"/>
      <c r="D28" s="31"/>
      <c r="E28" s="62"/>
      <c r="F28" s="3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</row>
    <row r="29" spans="1:17" ht="12.75">
      <c r="A29" s="13" t="s">
        <v>15</v>
      </c>
      <c r="B29" s="74"/>
      <c r="C29" s="15"/>
      <c r="D29" s="110" t="s">
        <v>16</v>
      </c>
      <c r="E29" s="110"/>
      <c r="F29" s="35" t="s">
        <v>5</v>
      </c>
      <c r="G29" s="16"/>
      <c r="H29" s="16"/>
      <c r="I29" s="16"/>
      <c r="J29" s="16"/>
      <c r="K29" s="16"/>
      <c r="L29" s="16"/>
      <c r="M29" s="36" t="s">
        <v>17</v>
      </c>
      <c r="N29" s="16"/>
      <c r="O29" s="16"/>
      <c r="P29" s="16"/>
      <c r="Q29" s="37">
        <f>Q30+Q31+F31</f>
        <v>15285</v>
      </c>
    </row>
    <row r="30" spans="1:17" ht="12.75">
      <c r="A30" s="18"/>
      <c r="B30" s="75"/>
      <c r="C30" s="15"/>
      <c r="D30" s="38" t="s">
        <v>11</v>
      </c>
      <c r="E30" s="63" t="s">
        <v>12</v>
      </c>
      <c r="F30" s="17"/>
      <c r="G30" s="16"/>
      <c r="H30" s="16"/>
      <c r="I30" s="16"/>
      <c r="J30" s="16"/>
      <c r="K30" s="16"/>
      <c r="L30" s="16"/>
      <c r="M30" s="36" t="s">
        <v>18</v>
      </c>
      <c r="N30" s="16"/>
      <c r="O30" s="16"/>
      <c r="P30" s="16"/>
      <c r="Q30" s="37">
        <f>F5+H5+J5+L5+N5+P5</f>
        <v>5393</v>
      </c>
    </row>
    <row r="31" spans="1:17" ht="13.5" thickBot="1">
      <c r="A31" s="39"/>
      <c r="B31" s="80"/>
      <c r="C31" s="56"/>
      <c r="D31" s="52">
        <v>2</v>
      </c>
      <c r="E31" s="64">
        <v>45.23</v>
      </c>
      <c r="F31" s="40">
        <f>IF(AND((60*D31+E31)&gt;0,(60*D31+E31)&lt;242),INT(1.620772896*POWER(ABS(60*D31+E31-242.76),1.81)),0)</f>
        <v>4262</v>
      </c>
      <c r="G31" s="41"/>
      <c r="H31" s="41"/>
      <c r="I31" s="41"/>
      <c r="J31" s="41"/>
      <c r="K31" s="41"/>
      <c r="L31" s="41"/>
      <c r="M31" s="42" t="s">
        <v>19</v>
      </c>
      <c r="N31" s="41"/>
      <c r="O31" s="41"/>
      <c r="P31" s="41"/>
      <c r="Q31" s="43">
        <f>F18+H18+J18+L18+N18+P18</f>
        <v>5630</v>
      </c>
    </row>
    <row r="35" ht="13.5" thickBot="1"/>
    <row r="36" spans="1:17" ht="18">
      <c r="A36" s="53" t="s">
        <v>14</v>
      </c>
      <c r="B36" s="72"/>
      <c r="C36" s="111" t="s">
        <v>26</v>
      </c>
      <c r="D36" s="111"/>
      <c r="E36" s="111"/>
      <c r="F36" s="111"/>
      <c r="G36" s="111"/>
      <c r="H36" s="111"/>
      <c r="I36" s="111"/>
      <c r="J36" s="6"/>
      <c r="K36" s="6"/>
      <c r="L36" s="6"/>
      <c r="M36" s="6"/>
      <c r="N36" s="6"/>
      <c r="O36" s="6"/>
      <c r="P36" s="6"/>
      <c r="Q36" s="7"/>
    </row>
    <row r="37" spans="1:17" ht="12.75">
      <c r="A37" s="8"/>
      <c r="B37" s="73"/>
      <c r="C37" s="10"/>
      <c r="D37" s="9"/>
      <c r="E37" s="5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ht="12.75">
      <c r="A38" s="13" t="s">
        <v>2</v>
      </c>
      <c r="B38" s="74"/>
      <c r="C38" s="15"/>
      <c r="D38" s="14"/>
      <c r="E38" s="5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2"/>
    </row>
    <row r="39" spans="1:17" ht="12.75">
      <c r="A39" s="18" t="s">
        <v>24</v>
      </c>
      <c r="B39" s="75" t="s">
        <v>1</v>
      </c>
      <c r="C39" s="15" t="s">
        <v>4</v>
      </c>
      <c r="D39" s="110" t="s">
        <v>6</v>
      </c>
      <c r="E39" s="110"/>
      <c r="F39" s="16" t="s">
        <v>5</v>
      </c>
      <c r="G39" s="16" t="s">
        <v>13</v>
      </c>
      <c r="H39" s="16" t="s">
        <v>5</v>
      </c>
      <c r="I39" s="16" t="s">
        <v>7</v>
      </c>
      <c r="J39" s="16" t="s">
        <v>5</v>
      </c>
      <c r="K39" s="16" t="s">
        <v>8</v>
      </c>
      <c r="L39" s="16" t="s">
        <v>5</v>
      </c>
      <c r="M39" s="16" t="s">
        <v>9</v>
      </c>
      <c r="N39" s="16" t="s">
        <v>5</v>
      </c>
      <c r="O39" s="16" t="s">
        <v>10</v>
      </c>
      <c r="P39" s="17" t="s">
        <v>5</v>
      </c>
      <c r="Q39" s="12"/>
    </row>
    <row r="40" spans="1:17" ht="12.75">
      <c r="A40" s="19"/>
      <c r="B40" s="76"/>
      <c r="C40" s="21"/>
      <c r="D40" s="20" t="s">
        <v>11</v>
      </c>
      <c r="E40" s="59" t="s">
        <v>12</v>
      </c>
      <c r="F40" s="22">
        <f>LARGE(F41:F52,1)+LARGE(F41:F52,2)+LARGE(F41:F52,3)</f>
        <v>655</v>
      </c>
      <c r="G40" s="23" t="s">
        <v>12</v>
      </c>
      <c r="H40" s="22">
        <f>LARGE(H41:H52,1)+LARGE(H41:H52,2)+LARGE(H41:H52,3)</f>
        <v>906</v>
      </c>
      <c r="I40" s="23" t="s">
        <v>0</v>
      </c>
      <c r="J40" s="22">
        <f>LARGE(J41:J52,1)+LARGE(J41:J52,2)+LARGE(J41:J52,3)</f>
        <v>2053</v>
      </c>
      <c r="K40" s="23" t="s">
        <v>0</v>
      </c>
      <c r="L40" s="22">
        <f>LARGE(L41:L52,1)+LARGE(L41:L52,2)+LARGE(L41:L52,3)</f>
        <v>1939</v>
      </c>
      <c r="M40" s="23" t="s">
        <v>0</v>
      </c>
      <c r="N40" s="22">
        <f>LARGE(N41:N52,1)+LARGE(N41:N52,2)+LARGE(N41:N52,3)</f>
        <v>1563</v>
      </c>
      <c r="O40" s="23" t="s">
        <v>0</v>
      </c>
      <c r="P40" s="24">
        <f>LARGE(P41:P52,1)+LARGE(P41:P52,2)+LARGE(P41:P52,3)</f>
        <v>931</v>
      </c>
      <c r="Q40" s="25"/>
    </row>
    <row r="41" spans="1:17" ht="12.75">
      <c r="A41" s="44">
        <v>652</v>
      </c>
      <c r="B41" s="77" t="s">
        <v>45</v>
      </c>
      <c r="C41" s="54">
        <v>2002</v>
      </c>
      <c r="D41" s="45">
        <v>3</v>
      </c>
      <c r="E41" s="60">
        <v>4.27</v>
      </c>
      <c r="F41" s="26">
        <f>IF(AND((60*D41+E41)&gt;0,(60*D41+E41)&lt;211),INT(0.31793*POWER(ABS(60*D41+E41-211.77),1.85)+0.5),0)</f>
        <v>146</v>
      </c>
      <c r="G41" s="48">
        <v>16.97</v>
      </c>
      <c r="H41" s="26">
        <f>IF(AND(G41&gt;0,G41&lt;18.5),INT(27.75955*POWER(ABS(G41-18.53),1.92)+0.5),0)</f>
        <v>65</v>
      </c>
      <c r="I41" s="50"/>
      <c r="J41" s="26">
        <f>IF(I41&gt;100,INT(42.84872*POWER(ABS(I41-100),0.75)+0.5),0)</f>
        <v>0</v>
      </c>
      <c r="K41" s="50">
        <v>356</v>
      </c>
      <c r="L41" s="26">
        <f>IF(K41&gt;250,INT(2.482473*POWER(ABS(K41-250),1.05)+0.5),0)</f>
        <v>332</v>
      </c>
      <c r="M41" s="50"/>
      <c r="N41" s="26">
        <f>IF(M41&gt;400,INT(4.4247407*POWER(ABS(M41-400),0.8)+0.5),0)</f>
        <v>0</v>
      </c>
      <c r="O41" s="50"/>
      <c r="P41" s="27">
        <f>IF(O41&gt;800,INT(0.544767314*POWER(ABS(O41-800),0.92)+0.5),0)</f>
        <v>0</v>
      </c>
      <c r="Q41" s="12"/>
    </row>
    <row r="42" spans="1:17" ht="12.75">
      <c r="A42" s="44">
        <v>658</v>
      </c>
      <c r="B42" s="77" t="s">
        <v>46</v>
      </c>
      <c r="C42" s="54">
        <v>2001</v>
      </c>
      <c r="D42" s="45">
        <v>2</v>
      </c>
      <c r="E42" s="60">
        <v>58.92</v>
      </c>
      <c r="F42" s="26">
        <f aca="true" t="shared" si="12" ref="F42:F52">IF(AND((60*D42+E42)&gt;0,(60*D42+E42)&lt;211),INT(0.31793*POWER(ABS(60*D42+E42-211.77),1.85)+0.5),0)</f>
        <v>203</v>
      </c>
      <c r="G42" s="48"/>
      <c r="H42" s="26">
        <f aca="true" t="shared" si="13" ref="H42:H52">IF(AND(G42&gt;0,G42&lt;18.5),INT(27.75955*POWER(ABS(G42-18.53),1.92)+0.5),0)</f>
        <v>0</v>
      </c>
      <c r="I42" s="50"/>
      <c r="J42" s="26">
        <f aca="true" t="shared" si="14" ref="J42:J52">IF(I42&gt;100,INT(42.84872*POWER(ABS(I42-100),0.75)+0.5),0)</f>
        <v>0</v>
      </c>
      <c r="K42" s="50">
        <v>390</v>
      </c>
      <c r="L42" s="26">
        <f aca="true" t="shared" si="15" ref="L42:L52">IF(K42&gt;250,INT(2.482473*POWER(ABS(K42-250),1.05)+0.5),0)</f>
        <v>445</v>
      </c>
      <c r="M42" s="50">
        <v>496</v>
      </c>
      <c r="N42" s="26">
        <f aca="true" t="shared" si="16" ref="N42:N52">IF(M42&gt;400,INT(4.4247407*POWER(ABS(M42-400),0.8)+0.5),0)</f>
        <v>170</v>
      </c>
      <c r="O42" s="50"/>
      <c r="P42" s="27">
        <f aca="true" t="shared" si="17" ref="P42:P52">IF(O42&gt;800,INT(0.544767314*POWER(ABS(O42-800),0.92)+0.5),0)</f>
        <v>0</v>
      </c>
      <c r="Q42" s="12"/>
    </row>
    <row r="43" spans="1:17" ht="12.75">
      <c r="A43" s="44">
        <v>659</v>
      </c>
      <c r="B43" s="77" t="s">
        <v>47</v>
      </c>
      <c r="C43" s="54">
        <v>2001</v>
      </c>
      <c r="D43" s="45">
        <v>2</v>
      </c>
      <c r="E43" s="60">
        <v>51.27</v>
      </c>
      <c r="F43" s="26">
        <f t="shared" si="12"/>
        <v>299</v>
      </c>
      <c r="G43" s="48"/>
      <c r="H43" s="26">
        <f t="shared" si="13"/>
        <v>0</v>
      </c>
      <c r="I43" s="50"/>
      <c r="J43" s="26">
        <f t="shared" si="14"/>
        <v>0</v>
      </c>
      <c r="K43" s="50">
        <v>375</v>
      </c>
      <c r="L43" s="26">
        <f t="shared" si="15"/>
        <v>395</v>
      </c>
      <c r="M43" s="50"/>
      <c r="N43" s="26">
        <f t="shared" si="16"/>
        <v>0</v>
      </c>
      <c r="O43" s="50"/>
      <c r="P43" s="27">
        <f t="shared" si="17"/>
        <v>0</v>
      </c>
      <c r="Q43" s="12"/>
    </row>
    <row r="44" spans="1:17" ht="12.75">
      <c r="A44" s="44">
        <v>666</v>
      </c>
      <c r="B44" s="77" t="s">
        <v>48</v>
      </c>
      <c r="C44" s="54">
        <v>2001</v>
      </c>
      <c r="D44" s="45"/>
      <c r="E44" s="60"/>
      <c r="F44" s="26">
        <f t="shared" si="12"/>
        <v>0</v>
      </c>
      <c r="G44" s="48">
        <v>15.36</v>
      </c>
      <c r="H44" s="26">
        <f t="shared" si="13"/>
        <v>254</v>
      </c>
      <c r="I44" s="50">
        <v>130</v>
      </c>
      <c r="J44" s="26">
        <f t="shared" si="14"/>
        <v>549</v>
      </c>
      <c r="K44" s="50"/>
      <c r="L44" s="26">
        <f t="shared" si="15"/>
        <v>0</v>
      </c>
      <c r="M44" s="50"/>
      <c r="N44" s="26">
        <f t="shared" si="16"/>
        <v>0</v>
      </c>
      <c r="O44" s="50">
        <v>1844</v>
      </c>
      <c r="P44" s="27">
        <f t="shared" si="17"/>
        <v>326</v>
      </c>
      <c r="Q44" s="12"/>
    </row>
    <row r="45" spans="1:17" ht="12.75">
      <c r="A45" s="44">
        <v>684</v>
      </c>
      <c r="B45" s="77" t="s">
        <v>49</v>
      </c>
      <c r="C45" s="54">
        <v>2001</v>
      </c>
      <c r="D45" s="45">
        <v>3</v>
      </c>
      <c r="E45" s="60">
        <v>3.6</v>
      </c>
      <c r="F45" s="26">
        <f t="shared" si="12"/>
        <v>153</v>
      </c>
      <c r="G45" s="48"/>
      <c r="H45" s="26">
        <f t="shared" si="13"/>
        <v>0</v>
      </c>
      <c r="I45" s="50"/>
      <c r="J45" s="26">
        <f t="shared" si="14"/>
        <v>0</v>
      </c>
      <c r="K45" s="50"/>
      <c r="L45" s="26">
        <f t="shared" si="15"/>
        <v>0</v>
      </c>
      <c r="M45" s="50">
        <v>714</v>
      </c>
      <c r="N45" s="26">
        <f t="shared" si="16"/>
        <v>440</v>
      </c>
      <c r="O45" s="50">
        <v>1519</v>
      </c>
      <c r="P45" s="27">
        <f t="shared" si="17"/>
        <v>231</v>
      </c>
      <c r="Q45" s="12"/>
    </row>
    <row r="46" spans="1:17" ht="12.75">
      <c r="A46" s="44">
        <v>654</v>
      </c>
      <c r="B46" s="77" t="s">
        <v>55</v>
      </c>
      <c r="C46" s="54">
        <v>2001</v>
      </c>
      <c r="D46" s="45"/>
      <c r="E46" s="60"/>
      <c r="F46" s="26">
        <f t="shared" si="12"/>
        <v>0</v>
      </c>
      <c r="G46" s="48">
        <v>14.51</v>
      </c>
      <c r="H46" s="26">
        <f t="shared" si="13"/>
        <v>401</v>
      </c>
      <c r="I46" s="50"/>
      <c r="J46" s="26">
        <f t="shared" si="14"/>
        <v>0</v>
      </c>
      <c r="K46" s="50"/>
      <c r="L46" s="26">
        <f t="shared" si="15"/>
        <v>0</v>
      </c>
      <c r="M46" s="50">
        <v>862</v>
      </c>
      <c r="N46" s="26">
        <f t="shared" si="16"/>
        <v>599</v>
      </c>
      <c r="O46" s="50"/>
      <c r="P46" s="27">
        <f t="shared" si="17"/>
        <v>0</v>
      </c>
      <c r="Q46" s="12"/>
    </row>
    <row r="47" spans="1:17" ht="12.75">
      <c r="A47" s="44">
        <v>683</v>
      </c>
      <c r="B47" s="77" t="s">
        <v>56</v>
      </c>
      <c r="C47" s="54">
        <v>2001</v>
      </c>
      <c r="D47" s="45"/>
      <c r="E47" s="60"/>
      <c r="F47" s="26">
        <f t="shared" si="12"/>
        <v>0</v>
      </c>
      <c r="G47" s="48">
        <v>15.38</v>
      </c>
      <c r="H47" s="26">
        <f t="shared" si="13"/>
        <v>251</v>
      </c>
      <c r="I47" s="50">
        <v>134</v>
      </c>
      <c r="J47" s="26">
        <f t="shared" si="14"/>
        <v>603</v>
      </c>
      <c r="K47" s="50">
        <v>434</v>
      </c>
      <c r="L47" s="26">
        <f t="shared" si="15"/>
        <v>593</v>
      </c>
      <c r="M47" s="50"/>
      <c r="N47" s="26">
        <f t="shared" si="16"/>
        <v>0</v>
      </c>
      <c r="O47" s="50"/>
      <c r="P47" s="27">
        <f t="shared" si="17"/>
        <v>0</v>
      </c>
      <c r="Q47" s="12"/>
    </row>
    <row r="48" spans="1:17" ht="12.75">
      <c r="A48" s="44">
        <v>686</v>
      </c>
      <c r="B48" s="77" t="s">
        <v>57</v>
      </c>
      <c r="C48" s="54">
        <v>2001</v>
      </c>
      <c r="D48" s="45"/>
      <c r="E48" s="60"/>
      <c r="F48" s="26">
        <f t="shared" si="12"/>
        <v>0</v>
      </c>
      <c r="G48" s="48"/>
      <c r="H48" s="26">
        <f t="shared" si="13"/>
        <v>0</v>
      </c>
      <c r="I48" s="50"/>
      <c r="J48" s="26">
        <f t="shared" si="14"/>
        <v>0</v>
      </c>
      <c r="K48" s="50"/>
      <c r="L48" s="26">
        <f t="shared" si="15"/>
        <v>0</v>
      </c>
      <c r="M48" s="50"/>
      <c r="N48" s="26">
        <f t="shared" si="16"/>
        <v>0</v>
      </c>
      <c r="O48" s="50"/>
      <c r="P48" s="27">
        <f t="shared" si="17"/>
        <v>0</v>
      </c>
      <c r="Q48" s="12"/>
    </row>
    <row r="49" spans="1:17" ht="12.75">
      <c r="A49" s="44">
        <v>651</v>
      </c>
      <c r="B49" s="77" t="s">
        <v>59</v>
      </c>
      <c r="C49" s="54">
        <v>2001</v>
      </c>
      <c r="D49" s="45"/>
      <c r="E49" s="60"/>
      <c r="F49" s="26">
        <f t="shared" si="12"/>
        <v>0</v>
      </c>
      <c r="G49" s="48"/>
      <c r="H49" s="26">
        <f t="shared" si="13"/>
        <v>0</v>
      </c>
      <c r="I49" s="50">
        <v>158</v>
      </c>
      <c r="J49" s="26">
        <f t="shared" si="14"/>
        <v>901</v>
      </c>
      <c r="K49" s="50">
        <v>524</v>
      </c>
      <c r="L49" s="26">
        <f t="shared" si="15"/>
        <v>901</v>
      </c>
      <c r="M49" s="50"/>
      <c r="N49" s="26">
        <f t="shared" si="16"/>
        <v>0</v>
      </c>
      <c r="O49" s="50"/>
      <c r="P49" s="27">
        <f t="shared" si="17"/>
        <v>0</v>
      </c>
      <c r="Q49" s="12"/>
    </row>
    <row r="50" spans="1:17" ht="12.75">
      <c r="A50" s="44">
        <v>662</v>
      </c>
      <c r="B50" s="77" t="s">
        <v>60</v>
      </c>
      <c r="C50" s="54">
        <v>2002</v>
      </c>
      <c r="D50" s="45"/>
      <c r="E50" s="60"/>
      <c r="F50" s="26">
        <f t="shared" si="12"/>
        <v>0</v>
      </c>
      <c r="G50" s="48"/>
      <c r="H50" s="26">
        <f t="shared" si="13"/>
        <v>0</v>
      </c>
      <c r="I50" s="50"/>
      <c r="J50" s="26">
        <f t="shared" si="14"/>
        <v>0</v>
      </c>
      <c r="K50" s="50">
        <v>313</v>
      </c>
      <c r="L50" s="26">
        <f t="shared" si="15"/>
        <v>192</v>
      </c>
      <c r="M50" s="50">
        <v>480</v>
      </c>
      <c r="N50" s="26">
        <f t="shared" si="16"/>
        <v>147</v>
      </c>
      <c r="O50" s="50">
        <v>1111</v>
      </c>
      <c r="P50" s="27">
        <f t="shared" si="17"/>
        <v>107</v>
      </c>
      <c r="Q50" s="12"/>
    </row>
    <row r="51" spans="1:17" ht="12.75">
      <c r="A51" s="44">
        <v>682</v>
      </c>
      <c r="B51" s="77" t="s">
        <v>61</v>
      </c>
      <c r="C51" s="54">
        <v>2001</v>
      </c>
      <c r="D51" s="45"/>
      <c r="E51" s="60"/>
      <c r="F51" s="26">
        <f t="shared" si="12"/>
        <v>0</v>
      </c>
      <c r="G51" s="48"/>
      <c r="H51" s="26">
        <f t="shared" si="13"/>
        <v>0</v>
      </c>
      <c r="I51" s="50"/>
      <c r="J51" s="26">
        <f t="shared" si="14"/>
        <v>0</v>
      </c>
      <c r="K51" s="50"/>
      <c r="L51" s="26">
        <f t="shared" si="15"/>
        <v>0</v>
      </c>
      <c r="M51" s="50">
        <v>791</v>
      </c>
      <c r="N51" s="26">
        <f t="shared" si="16"/>
        <v>524</v>
      </c>
      <c r="O51" s="50">
        <v>2012</v>
      </c>
      <c r="P51" s="27">
        <f t="shared" si="17"/>
        <v>374</v>
      </c>
      <c r="Q51" s="12"/>
    </row>
    <row r="52" spans="1:17" ht="12.75">
      <c r="A52" s="46"/>
      <c r="B52" s="78"/>
      <c r="C52" s="55"/>
      <c r="D52" s="47"/>
      <c r="E52" s="61"/>
      <c r="F52" s="28">
        <f t="shared" si="12"/>
        <v>0</v>
      </c>
      <c r="G52" s="49"/>
      <c r="H52" s="28">
        <f t="shared" si="13"/>
        <v>0</v>
      </c>
      <c r="I52" s="51"/>
      <c r="J52" s="28">
        <f t="shared" si="14"/>
        <v>0</v>
      </c>
      <c r="K52" s="51"/>
      <c r="L52" s="28">
        <f t="shared" si="15"/>
        <v>0</v>
      </c>
      <c r="M52" s="51"/>
      <c r="N52" s="28">
        <f t="shared" si="16"/>
        <v>0</v>
      </c>
      <c r="O52" s="51"/>
      <c r="P52" s="29">
        <f t="shared" si="17"/>
        <v>0</v>
      </c>
      <c r="Q52" s="12"/>
    </row>
    <row r="53" spans="1:17" ht="12.75">
      <c r="A53" s="30"/>
      <c r="B53" s="79"/>
      <c r="C53" s="32"/>
      <c r="D53" s="31"/>
      <c r="E53" s="6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12"/>
    </row>
    <row r="54" spans="1:17" ht="12.75">
      <c r="A54" s="13" t="s">
        <v>3</v>
      </c>
      <c r="B54" s="74"/>
      <c r="C54" s="15"/>
      <c r="D54" s="14"/>
      <c r="E54" s="5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12"/>
    </row>
    <row r="55" spans="1:17" ht="12.75">
      <c r="A55" s="18" t="s">
        <v>24</v>
      </c>
      <c r="B55" s="75" t="s">
        <v>1</v>
      </c>
      <c r="C55" s="15" t="s">
        <v>4</v>
      </c>
      <c r="D55" s="110" t="s">
        <v>6</v>
      </c>
      <c r="E55" s="110"/>
      <c r="F55" s="16" t="s">
        <v>5</v>
      </c>
      <c r="G55" s="16" t="s">
        <v>13</v>
      </c>
      <c r="H55" s="16" t="s">
        <v>5</v>
      </c>
      <c r="I55" s="16" t="s">
        <v>7</v>
      </c>
      <c r="J55" s="16" t="s">
        <v>5</v>
      </c>
      <c r="K55" s="16" t="s">
        <v>8</v>
      </c>
      <c r="L55" s="16" t="s">
        <v>5</v>
      </c>
      <c r="M55" s="16" t="s">
        <v>9</v>
      </c>
      <c r="N55" s="16" t="s">
        <v>5</v>
      </c>
      <c r="O55" s="16" t="s">
        <v>10</v>
      </c>
      <c r="P55" s="17" t="s">
        <v>5</v>
      </c>
      <c r="Q55" s="12"/>
    </row>
    <row r="56" spans="1:17" ht="12.75">
      <c r="A56" s="19"/>
      <c r="B56" s="76"/>
      <c r="C56" s="21"/>
      <c r="D56" s="20" t="s">
        <v>11</v>
      </c>
      <c r="E56" s="59" t="s">
        <v>12</v>
      </c>
      <c r="F56" s="22">
        <f>LARGE(F57:F65,1)+LARGE(F57:F65,2)+LARGE(F57:F65,3)</f>
        <v>922</v>
      </c>
      <c r="G56" s="23" t="s">
        <v>12</v>
      </c>
      <c r="H56" s="22">
        <f>LARGE(H57:H65,1)+LARGE(H57:H65,2)+LARGE(H57:H65,3)</f>
        <v>1160</v>
      </c>
      <c r="I56" s="23" t="s">
        <v>0</v>
      </c>
      <c r="J56" s="22">
        <f>LARGE(J57:J65,1)+LARGE(J57:J65,2)+LARGE(J57:J65,3)</f>
        <v>697</v>
      </c>
      <c r="K56" s="23" t="s">
        <v>0</v>
      </c>
      <c r="L56" s="22">
        <f>LARGE(L57:L65,1)+LARGE(L57:L65,2)+LARGE(L57:L65,3)</f>
        <v>1519</v>
      </c>
      <c r="M56" s="23" t="s">
        <v>0</v>
      </c>
      <c r="N56" s="22">
        <f>LARGE(N57:N65,1)+LARGE(N57:N65,2)+LARGE(N57:N65,3)</f>
        <v>707</v>
      </c>
      <c r="O56" s="23" t="s">
        <v>0</v>
      </c>
      <c r="P56" s="24">
        <f>LARGE(P57:P65,1)+LARGE(P57:P65,2)+LARGE(P57:P65,3)</f>
        <v>477</v>
      </c>
      <c r="Q56" s="25"/>
    </row>
    <row r="57" spans="1:17" ht="12.75">
      <c r="A57" s="44">
        <v>653</v>
      </c>
      <c r="B57" s="77" t="s">
        <v>30</v>
      </c>
      <c r="C57" s="54">
        <v>2002</v>
      </c>
      <c r="D57" s="45">
        <v>2</v>
      </c>
      <c r="E57" s="60">
        <v>52.55</v>
      </c>
      <c r="F57" s="26">
        <f>IF(AND((60*D57+E57)&gt;0,(60*D57+E57)&lt;201),INT(0.3179301*POWER(ABS(60*D57+E57-201.77),1.85)+0.5),0)</f>
        <v>164</v>
      </c>
      <c r="G57" s="48"/>
      <c r="H57" s="26">
        <f>IF(AND(G57&gt;0,G57&lt;18),INT(26.81044*POWER(ABS(G57-18.04),1.92)+0.5),0)</f>
        <v>0</v>
      </c>
      <c r="I57" s="50">
        <v>122</v>
      </c>
      <c r="J57" s="26">
        <f>IF(I57&gt;100,INT(9.629087*POWER(ABS(I57-100),1.05)+0.5),0)</f>
        <v>247</v>
      </c>
      <c r="K57" s="50"/>
      <c r="L57" s="26">
        <f>IF(K57&gt;300,INT(5.459439*POWER(ABS(K57-300),0.9)+0.5),0)</f>
        <v>0</v>
      </c>
      <c r="M57" s="50">
        <v>680</v>
      </c>
      <c r="N57" s="26">
        <f>IF(M57&gt;500,INT(3.8712164*POWER(ABS(M57-500),0.8)+0.5),0)</f>
        <v>247</v>
      </c>
      <c r="O57" s="50">
        <v>922</v>
      </c>
      <c r="P57" s="34">
        <f>IF(O57&gt;1230,INT(1.2086984*POWER(ABS(O57-1230),0.8)+0.5),0)</f>
        <v>0</v>
      </c>
      <c r="Q57" s="12"/>
    </row>
    <row r="58" spans="1:17" ht="12.75">
      <c r="A58" s="44">
        <v>672</v>
      </c>
      <c r="B58" s="77" t="s">
        <v>31</v>
      </c>
      <c r="C58" s="54">
        <v>2003</v>
      </c>
      <c r="D58" s="45">
        <v>2</v>
      </c>
      <c r="E58" s="60">
        <v>40.23</v>
      </c>
      <c r="F58" s="26">
        <f aca="true" t="shared" si="18" ref="F58:F65">IF(AND((60*D58+E58)&gt;0,(60*D58+E58)&lt;201),INT(0.3179301*POWER(ABS(60*D58+E58-201.77),1.85)+0.5),0)</f>
        <v>314</v>
      </c>
      <c r="G58" s="48"/>
      <c r="H58" s="26">
        <f aca="true" t="shared" si="19" ref="H58:H65">IF(AND(G58&gt;0,G58&lt;18),INT(26.81044*POWER(ABS(G58-18.04),1.92)+0.5),0)</f>
        <v>0</v>
      </c>
      <c r="I58" s="50">
        <v>110</v>
      </c>
      <c r="J58" s="26">
        <f aca="true" t="shared" si="20" ref="J58:J65">IF(I58&gt;100,INT(9.629087*POWER(ABS(I58-100),1.05)+0.5),0)</f>
        <v>108</v>
      </c>
      <c r="K58" s="50">
        <v>361</v>
      </c>
      <c r="L58" s="26">
        <f aca="true" t="shared" si="21" ref="L58:L65">IF(K58&gt;300,INT(5.459439*POWER(ABS(K58-300),0.9)+0.5),0)</f>
        <v>221</v>
      </c>
      <c r="M58" s="50">
        <v>565</v>
      </c>
      <c r="N58" s="26">
        <f aca="true" t="shared" si="22" ref="N58:N65">IF(M58&gt;500,INT(3.8712164*POWER(ABS(M58-500),0.8)+0.5),0)</f>
        <v>109</v>
      </c>
      <c r="O58" s="50">
        <v>1547</v>
      </c>
      <c r="P58" s="27">
        <f aca="true" t="shared" si="23" ref="P58:P65">IF(O58&gt;1230,INT(1.2086984*POWER(ABS(O58-1230),0.8)+0.5),0)</f>
        <v>121</v>
      </c>
      <c r="Q58" s="12"/>
    </row>
    <row r="59" spans="1:17" ht="12.75">
      <c r="A59" s="44">
        <v>685</v>
      </c>
      <c r="B59" s="77" t="s">
        <v>32</v>
      </c>
      <c r="C59" s="54">
        <v>2002</v>
      </c>
      <c r="D59" s="45">
        <v>2</v>
      </c>
      <c r="E59" s="60">
        <v>31.65</v>
      </c>
      <c r="F59" s="26">
        <f t="shared" si="18"/>
        <v>444</v>
      </c>
      <c r="G59" s="48">
        <v>12.46</v>
      </c>
      <c r="H59" s="26">
        <f t="shared" si="19"/>
        <v>728</v>
      </c>
      <c r="I59" s="50"/>
      <c r="J59" s="26">
        <f t="shared" si="20"/>
        <v>0</v>
      </c>
      <c r="K59" s="50">
        <v>534</v>
      </c>
      <c r="L59" s="26">
        <f t="shared" si="21"/>
        <v>740</v>
      </c>
      <c r="M59" s="50"/>
      <c r="N59" s="26">
        <f t="shared" si="22"/>
        <v>0</v>
      </c>
      <c r="O59" s="50">
        <v>1703</v>
      </c>
      <c r="P59" s="27">
        <f t="shared" si="23"/>
        <v>167</v>
      </c>
      <c r="Q59" s="12"/>
    </row>
    <row r="60" spans="1:17" ht="12.75">
      <c r="A60" s="44">
        <v>656</v>
      </c>
      <c r="B60" s="77" t="s">
        <v>39</v>
      </c>
      <c r="C60" s="54">
        <v>2001</v>
      </c>
      <c r="D60" s="45"/>
      <c r="E60" s="60"/>
      <c r="F60" s="26">
        <f t="shared" si="18"/>
        <v>0</v>
      </c>
      <c r="G60" s="48">
        <v>14.44</v>
      </c>
      <c r="H60" s="26">
        <f t="shared" si="19"/>
        <v>314</v>
      </c>
      <c r="I60" s="50"/>
      <c r="J60" s="26">
        <f t="shared" si="20"/>
        <v>0</v>
      </c>
      <c r="K60" s="50">
        <v>471</v>
      </c>
      <c r="L60" s="26">
        <f t="shared" si="21"/>
        <v>558</v>
      </c>
      <c r="M60" s="50">
        <v>780</v>
      </c>
      <c r="N60" s="26">
        <f t="shared" si="22"/>
        <v>351</v>
      </c>
      <c r="O60" s="50">
        <v>1784</v>
      </c>
      <c r="P60" s="27">
        <f t="shared" si="23"/>
        <v>189</v>
      </c>
      <c r="Q60" s="12"/>
    </row>
    <row r="61" spans="1:17" ht="12.75">
      <c r="A61" s="44">
        <v>680</v>
      </c>
      <c r="B61" s="77" t="s">
        <v>40</v>
      </c>
      <c r="C61" s="54">
        <v>2002</v>
      </c>
      <c r="D61" s="45"/>
      <c r="E61" s="60"/>
      <c r="F61" s="26">
        <f t="shared" si="18"/>
        <v>0</v>
      </c>
      <c r="G61" s="48">
        <v>15.88</v>
      </c>
      <c r="H61" s="26">
        <f t="shared" si="19"/>
        <v>118</v>
      </c>
      <c r="I61" s="50">
        <v>130</v>
      </c>
      <c r="J61" s="26">
        <f t="shared" si="20"/>
        <v>342</v>
      </c>
      <c r="K61" s="50"/>
      <c r="L61" s="26">
        <f t="shared" si="21"/>
        <v>0</v>
      </c>
      <c r="M61" s="50"/>
      <c r="N61" s="26">
        <f t="shared" si="22"/>
        <v>0</v>
      </c>
      <c r="O61" s="50"/>
      <c r="P61" s="27">
        <f t="shared" si="23"/>
        <v>0</v>
      </c>
      <c r="Q61" s="12"/>
    </row>
    <row r="62" spans="1:17" ht="12.75">
      <c r="A62" s="44"/>
      <c r="B62" s="77"/>
      <c r="C62" s="54"/>
      <c r="D62" s="45"/>
      <c r="E62" s="60"/>
      <c r="F62" s="26">
        <f t="shared" si="18"/>
        <v>0</v>
      </c>
      <c r="G62" s="48"/>
      <c r="H62" s="26">
        <f t="shared" si="19"/>
        <v>0</v>
      </c>
      <c r="I62" s="50"/>
      <c r="J62" s="26">
        <f t="shared" si="20"/>
        <v>0</v>
      </c>
      <c r="K62" s="50"/>
      <c r="L62" s="26">
        <f t="shared" si="21"/>
        <v>0</v>
      </c>
      <c r="M62" s="50"/>
      <c r="N62" s="26">
        <f t="shared" si="22"/>
        <v>0</v>
      </c>
      <c r="O62" s="50"/>
      <c r="P62" s="27">
        <f t="shared" si="23"/>
        <v>0</v>
      </c>
      <c r="Q62" s="12"/>
    </row>
    <row r="63" spans="1:17" ht="12.75">
      <c r="A63" s="44"/>
      <c r="B63" s="77"/>
      <c r="C63" s="54"/>
      <c r="D63" s="45"/>
      <c r="E63" s="60"/>
      <c r="F63" s="26">
        <f t="shared" si="18"/>
        <v>0</v>
      </c>
      <c r="G63" s="48"/>
      <c r="H63" s="26">
        <f t="shared" si="19"/>
        <v>0</v>
      </c>
      <c r="I63" s="50"/>
      <c r="J63" s="26">
        <f t="shared" si="20"/>
        <v>0</v>
      </c>
      <c r="K63" s="50"/>
      <c r="L63" s="26">
        <f t="shared" si="21"/>
        <v>0</v>
      </c>
      <c r="M63" s="50"/>
      <c r="N63" s="26">
        <f t="shared" si="22"/>
        <v>0</v>
      </c>
      <c r="O63" s="50"/>
      <c r="P63" s="27">
        <f t="shared" si="23"/>
        <v>0</v>
      </c>
      <c r="Q63" s="12"/>
    </row>
    <row r="64" spans="1:17" ht="12.75">
      <c r="A64" s="44"/>
      <c r="B64" s="77"/>
      <c r="C64" s="54"/>
      <c r="D64" s="45"/>
      <c r="E64" s="60"/>
      <c r="F64" s="26">
        <f t="shared" si="18"/>
        <v>0</v>
      </c>
      <c r="G64" s="48"/>
      <c r="H64" s="26">
        <f t="shared" si="19"/>
        <v>0</v>
      </c>
      <c r="I64" s="50"/>
      <c r="J64" s="26">
        <f t="shared" si="20"/>
        <v>0</v>
      </c>
      <c r="K64" s="50"/>
      <c r="L64" s="26">
        <f t="shared" si="21"/>
        <v>0</v>
      </c>
      <c r="M64" s="50"/>
      <c r="N64" s="26">
        <f t="shared" si="22"/>
        <v>0</v>
      </c>
      <c r="O64" s="50"/>
      <c r="P64" s="27">
        <f t="shared" si="23"/>
        <v>0</v>
      </c>
      <c r="Q64" s="12"/>
    </row>
    <row r="65" spans="1:17" ht="12.75">
      <c r="A65" s="46"/>
      <c r="B65" s="78"/>
      <c r="C65" s="55"/>
      <c r="D65" s="47"/>
      <c r="E65" s="61"/>
      <c r="F65" s="28">
        <f t="shared" si="18"/>
        <v>0</v>
      </c>
      <c r="G65" s="49"/>
      <c r="H65" s="28">
        <f t="shared" si="19"/>
        <v>0</v>
      </c>
      <c r="I65" s="51"/>
      <c r="J65" s="28">
        <f t="shared" si="20"/>
        <v>0</v>
      </c>
      <c r="K65" s="51"/>
      <c r="L65" s="28">
        <f t="shared" si="21"/>
        <v>0</v>
      </c>
      <c r="M65" s="51"/>
      <c r="N65" s="28">
        <f t="shared" si="22"/>
        <v>0</v>
      </c>
      <c r="O65" s="51"/>
      <c r="P65" s="29">
        <f t="shared" si="23"/>
        <v>0</v>
      </c>
      <c r="Q65" s="12"/>
    </row>
    <row r="66" spans="1:17" ht="12.75">
      <c r="A66" s="30"/>
      <c r="B66" s="79"/>
      <c r="C66" s="32"/>
      <c r="D66" s="31"/>
      <c r="E66" s="62"/>
      <c r="F66" s="33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2"/>
    </row>
    <row r="67" spans="1:17" ht="12.75">
      <c r="A67" s="13" t="s">
        <v>15</v>
      </c>
      <c r="B67" s="74"/>
      <c r="C67" s="15"/>
      <c r="D67" s="110" t="s">
        <v>16</v>
      </c>
      <c r="E67" s="110"/>
      <c r="F67" s="35" t="s">
        <v>5</v>
      </c>
      <c r="G67" s="16"/>
      <c r="H67" s="16"/>
      <c r="I67" s="16"/>
      <c r="J67" s="16"/>
      <c r="K67" s="16"/>
      <c r="L67" s="16"/>
      <c r="M67" s="36" t="s">
        <v>17</v>
      </c>
      <c r="N67" s="16"/>
      <c r="O67" s="16"/>
      <c r="P67" s="16"/>
      <c r="Q67" s="37">
        <f>Q68+Q69+F69</f>
        <v>17777</v>
      </c>
    </row>
    <row r="68" spans="1:17" ht="12.75">
      <c r="A68" s="18"/>
      <c r="B68" s="75"/>
      <c r="C68" s="15"/>
      <c r="D68" s="38" t="s">
        <v>11</v>
      </c>
      <c r="E68" s="63" t="s">
        <v>12</v>
      </c>
      <c r="F68" s="17"/>
      <c r="G68" s="16"/>
      <c r="H68" s="16"/>
      <c r="I68" s="16"/>
      <c r="J68" s="16"/>
      <c r="K68" s="16"/>
      <c r="L68" s="16"/>
      <c r="M68" s="36" t="s">
        <v>18</v>
      </c>
      <c r="N68" s="16"/>
      <c r="O68" s="16"/>
      <c r="P68" s="16"/>
      <c r="Q68" s="37">
        <f>F40+H40+J40+L40+N40+P40</f>
        <v>8047</v>
      </c>
    </row>
    <row r="69" spans="1:17" ht="13.5" thickBot="1">
      <c r="A69" s="39"/>
      <c r="B69" s="80"/>
      <c r="C69" s="56"/>
      <c r="D69" s="52">
        <v>2</v>
      </c>
      <c r="E69" s="64">
        <v>45.37</v>
      </c>
      <c r="F69" s="40">
        <f>IF(AND((60*D69+E69)&gt;0,(60*D69+E69)&lt;242),INT(1.620772896*POWER(ABS(60*D69+E69-242.76),1.81)),0)</f>
        <v>4248</v>
      </c>
      <c r="G69" s="41"/>
      <c r="H69" s="41"/>
      <c r="I69" s="41"/>
      <c r="J69" s="41"/>
      <c r="K69" s="41"/>
      <c r="L69" s="41"/>
      <c r="M69" s="42" t="s">
        <v>19</v>
      </c>
      <c r="N69" s="41"/>
      <c r="O69" s="41"/>
      <c r="P69" s="41"/>
      <c r="Q69" s="43">
        <f>F56+H56+J56+L56+N56+P56</f>
        <v>5482</v>
      </c>
    </row>
    <row r="73" ht="13.5" thickBot="1"/>
    <row r="74" spans="1:17" ht="18">
      <c r="A74" s="53" t="s">
        <v>14</v>
      </c>
      <c r="B74" s="72"/>
      <c r="C74" s="111" t="s">
        <v>27</v>
      </c>
      <c r="D74" s="111"/>
      <c r="E74" s="111"/>
      <c r="F74" s="111"/>
      <c r="G74" s="111"/>
      <c r="H74" s="111"/>
      <c r="I74" s="111"/>
      <c r="J74" s="6"/>
      <c r="K74" s="6"/>
      <c r="L74" s="6"/>
      <c r="M74" s="6"/>
      <c r="N74" s="6"/>
      <c r="O74" s="6"/>
      <c r="P74" s="6"/>
      <c r="Q74" s="7"/>
    </row>
    <row r="75" spans="1:17" ht="12.75">
      <c r="A75" s="8"/>
      <c r="B75" s="73"/>
      <c r="C75" s="10"/>
      <c r="D75" s="9"/>
      <c r="E75" s="5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1:17" ht="12.75">
      <c r="A76" s="13" t="s">
        <v>2</v>
      </c>
      <c r="B76" s="74"/>
      <c r="C76" s="15"/>
      <c r="D76" s="14"/>
      <c r="E76" s="58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/>
      <c r="Q76" s="12"/>
    </row>
    <row r="77" spans="1:17" ht="12.75">
      <c r="A77" s="18" t="s">
        <v>24</v>
      </c>
      <c r="B77" s="75" t="s">
        <v>1</v>
      </c>
      <c r="C77" s="15" t="s">
        <v>4</v>
      </c>
      <c r="D77" s="110" t="s">
        <v>6</v>
      </c>
      <c r="E77" s="110"/>
      <c r="F77" s="16" t="s">
        <v>5</v>
      </c>
      <c r="G77" s="16" t="s">
        <v>13</v>
      </c>
      <c r="H77" s="16" t="s">
        <v>5</v>
      </c>
      <c r="I77" s="16" t="s">
        <v>7</v>
      </c>
      <c r="J77" s="16" t="s">
        <v>5</v>
      </c>
      <c r="K77" s="16" t="s">
        <v>8</v>
      </c>
      <c r="L77" s="16" t="s">
        <v>5</v>
      </c>
      <c r="M77" s="16" t="s">
        <v>9</v>
      </c>
      <c r="N77" s="16" t="s">
        <v>5</v>
      </c>
      <c r="O77" s="16" t="s">
        <v>10</v>
      </c>
      <c r="P77" s="17" t="s">
        <v>5</v>
      </c>
      <c r="Q77" s="12"/>
    </row>
    <row r="78" spans="1:17" ht="12.75">
      <c r="A78" s="19"/>
      <c r="B78" s="76"/>
      <c r="C78" s="21"/>
      <c r="D78" s="20" t="s">
        <v>11</v>
      </c>
      <c r="E78" s="59" t="s">
        <v>12</v>
      </c>
      <c r="F78" s="22">
        <f>LARGE(F79:F87,1)+LARGE(F79:F87,2)+LARGE(F79:F87,3)</f>
        <v>877</v>
      </c>
      <c r="G78" s="23" t="s">
        <v>12</v>
      </c>
      <c r="H78" s="22">
        <f>LARGE(H79:H87,1)+LARGE(H79:H87,2)+LARGE(H79:H87,3)</f>
        <v>861</v>
      </c>
      <c r="I78" s="23" t="s">
        <v>0</v>
      </c>
      <c r="J78" s="22">
        <f>LARGE(J79:J87,1)+LARGE(J79:J87,2)+LARGE(J79:J87,3)</f>
        <v>1952</v>
      </c>
      <c r="K78" s="23" t="s">
        <v>0</v>
      </c>
      <c r="L78" s="22">
        <f>LARGE(L79:L87,1)+LARGE(L79:L87,2)+LARGE(L79:L87,3)</f>
        <v>1705</v>
      </c>
      <c r="M78" s="23" t="s">
        <v>0</v>
      </c>
      <c r="N78" s="22">
        <f>LARGE(N79:N87,1)+LARGE(N79:N87,2)+LARGE(N79:N87,3)</f>
        <v>1167</v>
      </c>
      <c r="O78" s="23" t="s">
        <v>0</v>
      </c>
      <c r="P78" s="24">
        <f>LARGE(P79:P87,1)+LARGE(P79:P87,2)+LARGE(P79:P87,3)</f>
        <v>707</v>
      </c>
      <c r="Q78" s="25"/>
    </row>
    <row r="79" spans="1:17" ht="12.75">
      <c r="A79" s="44">
        <v>688</v>
      </c>
      <c r="B79" s="77" t="s">
        <v>50</v>
      </c>
      <c r="C79" s="54">
        <v>2002</v>
      </c>
      <c r="D79" s="45">
        <v>2</v>
      </c>
      <c r="E79" s="60">
        <v>55.46</v>
      </c>
      <c r="F79" s="26">
        <f>IF(AND((60*D79+E79)&gt;0,(60*D79+E79)&lt;211),INT(0.31793*POWER(ABS(60*D79+E79-211.77),1.85)+0.5),0)</f>
        <v>245</v>
      </c>
      <c r="G79" s="48">
        <v>16.55</v>
      </c>
      <c r="H79" s="26">
        <f>IF(AND(G79&gt;0,G79&lt;18.5),INT(27.75955*POWER(ABS(G79-18.53),1.92)+0.5),0)</f>
        <v>103</v>
      </c>
      <c r="I79" s="50">
        <v>130</v>
      </c>
      <c r="J79" s="26">
        <f>IF(I79&gt;100,INT(42.84872*POWER(ABS(I79-100),0.75)+0.5),0)</f>
        <v>549</v>
      </c>
      <c r="K79" s="50">
        <v>400</v>
      </c>
      <c r="L79" s="26">
        <f>IF(K79&gt;250,INT(2.482473*POWER(ABS(K79-250),1.05)+0.5),0)</f>
        <v>478</v>
      </c>
      <c r="M79" s="50">
        <v>616</v>
      </c>
      <c r="N79" s="26">
        <f>IF(M79&gt;400,INT(4.4247407*POWER(ABS(M79-400),0.8)+0.5),0)</f>
        <v>326</v>
      </c>
      <c r="O79" s="50">
        <v>1384</v>
      </c>
      <c r="P79" s="27">
        <f>IF(O79&gt;800,INT(0.544767314*POWER(ABS(O79-800),0.92)+0.5),0)</f>
        <v>191</v>
      </c>
      <c r="Q79" s="12"/>
    </row>
    <row r="80" spans="1:17" ht="12.75">
      <c r="A80" s="44">
        <v>695</v>
      </c>
      <c r="B80" s="77" t="s">
        <v>51</v>
      </c>
      <c r="C80" s="54">
        <v>2002</v>
      </c>
      <c r="D80" s="45"/>
      <c r="E80" s="60"/>
      <c r="F80" s="26">
        <f aca="true" t="shared" si="24" ref="F80:F87">IF(AND((60*D80+E80)&gt;0,(60*D80+E80)&lt;211),INT(0.31793*POWER(ABS(60*D80+E80-211.77),1.85)+0.5),0)</f>
        <v>0</v>
      </c>
      <c r="G80" s="48">
        <v>17.23</v>
      </c>
      <c r="H80" s="26">
        <f aca="true" t="shared" si="25" ref="H80:H87">IF(AND(G80&gt;0,G80&lt;18.5),INT(27.75955*POWER(ABS(G80-18.53),1.92)+0.5),0)</f>
        <v>46</v>
      </c>
      <c r="I80" s="50"/>
      <c r="J80" s="26">
        <f aca="true" t="shared" si="26" ref="J80:J87">IF(I80&gt;100,INT(42.84872*POWER(ABS(I80-100),0.75)+0.5),0)</f>
        <v>0</v>
      </c>
      <c r="K80" s="50">
        <v>346</v>
      </c>
      <c r="L80" s="26">
        <f aca="true" t="shared" si="27" ref="L80:L87">IF(K80&gt;250,INT(2.482473*POWER(ABS(K80-250),1.05)+0.5),0)</f>
        <v>299</v>
      </c>
      <c r="M80" s="50">
        <v>539</v>
      </c>
      <c r="N80" s="26">
        <f aca="true" t="shared" si="28" ref="N80:N87">IF(M80&gt;400,INT(4.4247407*POWER(ABS(M80-400),0.8)+0.5),0)</f>
        <v>229</v>
      </c>
      <c r="O80" s="50">
        <v>782</v>
      </c>
      <c r="P80" s="27">
        <f aca="true" t="shared" si="29" ref="P80:P87">IF(O80&gt;800,INT(0.544767314*POWER(ABS(O80-800),0.92)+0.5),0)</f>
        <v>0</v>
      </c>
      <c r="Q80" s="12"/>
    </row>
    <row r="81" spans="1:17" ht="12.75">
      <c r="A81" s="44">
        <v>696</v>
      </c>
      <c r="B81" s="77" t="s">
        <v>52</v>
      </c>
      <c r="C81" s="54">
        <v>2003</v>
      </c>
      <c r="D81" s="45">
        <v>3</v>
      </c>
      <c r="E81" s="60">
        <v>12.88</v>
      </c>
      <c r="F81" s="26">
        <f t="shared" si="24"/>
        <v>73</v>
      </c>
      <c r="G81" s="48">
        <v>14.94</v>
      </c>
      <c r="H81" s="26">
        <f t="shared" si="25"/>
        <v>323</v>
      </c>
      <c r="I81" s="50">
        <v>130</v>
      </c>
      <c r="J81" s="26">
        <f t="shared" si="26"/>
        <v>549</v>
      </c>
      <c r="K81" s="50">
        <v>420</v>
      </c>
      <c r="L81" s="26">
        <f t="shared" si="27"/>
        <v>546</v>
      </c>
      <c r="M81" s="50">
        <v>652</v>
      </c>
      <c r="N81" s="26">
        <f t="shared" si="28"/>
        <v>369</v>
      </c>
      <c r="O81" s="50">
        <v>1115</v>
      </c>
      <c r="P81" s="27">
        <f t="shared" si="29"/>
        <v>108</v>
      </c>
      <c r="Q81" s="12"/>
    </row>
    <row r="82" spans="1:17" ht="12.75">
      <c r="A82" s="44">
        <v>703</v>
      </c>
      <c r="B82" s="77" t="s">
        <v>53</v>
      </c>
      <c r="C82" s="54">
        <v>2002</v>
      </c>
      <c r="D82" s="45">
        <v>2</v>
      </c>
      <c r="E82" s="60">
        <v>35</v>
      </c>
      <c r="F82" s="26">
        <f t="shared" si="24"/>
        <v>559</v>
      </c>
      <c r="G82" s="48">
        <v>14.34</v>
      </c>
      <c r="H82" s="26">
        <f t="shared" si="25"/>
        <v>435</v>
      </c>
      <c r="I82" s="50">
        <v>154</v>
      </c>
      <c r="J82" s="26">
        <f t="shared" si="26"/>
        <v>854</v>
      </c>
      <c r="K82" s="50">
        <v>460</v>
      </c>
      <c r="L82" s="26">
        <f t="shared" si="27"/>
        <v>681</v>
      </c>
      <c r="M82" s="50">
        <v>743</v>
      </c>
      <c r="N82" s="26">
        <f t="shared" si="28"/>
        <v>472</v>
      </c>
      <c r="O82" s="50">
        <v>2130</v>
      </c>
      <c r="P82" s="27">
        <f t="shared" si="29"/>
        <v>408</v>
      </c>
      <c r="Q82" s="12"/>
    </row>
    <row r="83" spans="1:17" ht="12.75">
      <c r="A83" s="44"/>
      <c r="B83" s="77"/>
      <c r="C83" s="54"/>
      <c r="D83" s="45"/>
      <c r="E83" s="60"/>
      <c r="F83" s="26">
        <f t="shared" si="24"/>
        <v>0</v>
      </c>
      <c r="G83" s="48"/>
      <c r="H83" s="26">
        <f t="shared" si="25"/>
        <v>0</v>
      </c>
      <c r="I83" s="50"/>
      <c r="J83" s="26">
        <f t="shared" si="26"/>
        <v>0</v>
      </c>
      <c r="K83" s="50"/>
      <c r="L83" s="26">
        <f t="shared" si="27"/>
        <v>0</v>
      </c>
      <c r="M83" s="50"/>
      <c r="N83" s="26">
        <f t="shared" si="28"/>
        <v>0</v>
      </c>
      <c r="O83" s="50"/>
      <c r="P83" s="27">
        <f t="shared" si="29"/>
        <v>0</v>
      </c>
      <c r="Q83" s="12"/>
    </row>
    <row r="84" spans="1:17" ht="12.75">
      <c r="A84" s="44"/>
      <c r="B84" s="77"/>
      <c r="C84" s="54"/>
      <c r="D84" s="45"/>
      <c r="E84" s="60"/>
      <c r="F84" s="26">
        <f t="shared" si="24"/>
        <v>0</v>
      </c>
      <c r="G84" s="48"/>
      <c r="H84" s="26">
        <f t="shared" si="25"/>
        <v>0</v>
      </c>
      <c r="I84" s="50"/>
      <c r="J84" s="26">
        <f t="shared" si="26"/>
        <v>0</v>
      </c>
      <c r="K84" s="50"/>
      <c r="L84" s="26">
        <f t="shared" si="27"/>
        <v>0</v>
      </c>
      <c r="M84" s="50"/>
      <c r="N84" s="26">
        <f t="shared" si="28"/>
        <v>0</v>
      </c>
      <c r="O84" s="50"/>
      <c r="P84" s="27">
        <f t="shared" si="29"/>
        <v>0</v>
      </c>
      <c r="Q84" s="12"/>
    </row>
    <row r="85" spans="1:17" ht="12.75">
      <c r="A85" s="44"/>
      <c r="B85" s="77"/>
      <c r="C85" s="54"/>
      <c r="D85" s="45"/>
      <c r="E85" s="60"/>
      <c r="F85" s="26">
        <f t="shared" si="24"/>
        <v>0</v>
      </c>
      <c r="G85" s="48"/>
      <c r="H85" s="26">
        <f t="shared" si="25"/>
        <v>0</v>
      </c>
      <c r="I85" s="50"/>
      <c r="J85" s="26">
        <f t="shared" si="26"/>
        <v>0</v>
      </c>
      <c r="K85" s="50"/>
      <c r="L85" s="26">
        <f t="shared" si="27"/>
        <v>0</v>
      </c>
      <c r="M85" s="50"/>
      <c r="N85" s="26">
        <f t="shared" si="28"/>
        <v>0</v>
      </c>
      <c r="O85" s="50"/>
      <c r="P85" s="27">
        <f t="shared" si="29"/>
        <v>0</v>
      </c>
      <c r="Q85" s="12"/>
    </row>
    <row r="86" spans="1:17" ht="12.75">
      <c r="A86" s="44"/>
      <c r="B86" s="77"/>
      <c r="C86" s="54"/>
      <c r="D86" s="45"/>
      <c r="E86" s="60"/>
      <c r="F86" s="26">
        <f t="shared" si="24"/>
        <v>0</v>
      </c>
      <c r="G86" s="48"/>
      <c r="H86" s="26">
        <f t="shared" si="25"/>
        <v>0</v>
      </c>
      <c r="I86" s="50"/>
      <c r="J86" s="26">
        <f t="shared" si="26"/>
        <v>0</v>
      </c>
      <c r="K86" s="50"/>
      <c r="L86" s="26">
        <f t="shared" si="27"/>
        <v>0</v>
      </c>
      <c r="M86" s="50"/>
      <c r="N86" s="26">
        <f t="shared" si="28"/>
        <v>0</v>
      </c>
      <c r="O86" s="50"/>
      <c r="P86" s="27">
        <f t="shared" si="29"/>
        <v>0</v>
      </c>
      <c r="Q86" s="12"/>
    </row>
    <row r="87" spans="1:17" ht="12.75">
      <c r="A87" s="46"/>
      <c r="B87" s="78"/>
      <c r="C87" s="55"/>
      <c r="D87" s="47"/>
      <c r="E87" s="61"/>
      <c r="F87" s="28">
        <f t="shared" si="24"/>
        <v>0</v>
      </c>
      <c r="G87" s="49"/>
      <c r="H87" s="28">
        <f t="shared" si="25"/>
        <v>0</v>
      </c>
      <c r="I87" s="51"/>
      <c r="J87" s="28">
        <f t="shared" si="26"/>
        <v>0</v>
      </c>
      <c r="K87" s="51"/>
      <c r="L87" s="28">
        <f t="shared" si="27"/>
        <v>0</v>
      </c>
      <c r="M87" s="51"/>
      <c r="N87" s="28">
        <f t="shared" si="28"/>
        <v>0</v>
      </c>
      <c r="O87" s="51"/>
      <c r="P87" s="29">
        <f t="shared" si="29"/>
        <v>0</v>
      </c>
      <c r="Q87" s="12"/>
    </row>
    <row r="88" spans="1:17" ht="12.75">
      <c r="A88" s="30"/>
      <c r="B88" s="79"/>
      <c r="C88" s="32"/>
      <c r="D88" s="31"/>
      <c r="E88" s="6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2"/>
    </row>
    <row r="89" spans="1:17" ht="12.75">
      <c r="A89" s="13" t="s">
        <v>3</v>
      </c>
      <c r="B89" s="74"/>
      <c r="C89" s="15"/>
      <c r="D89" s="14"/>
      <c r="E89" s="58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7"/>
      <c r="Q89" s="12"/>
    </row>
    <row r="90" spans="1:17" ht="12.75">
      <c r="A90" s="18" t="s">
        <v>24</v>
      </c>
      <c r="B90" s="75" t="s">
        <v>1</v>
      </c>
      <c r="C90" s="15" t="s">
        <v>4</v>
      </c>
      <c r="D90" s="110" t="s">
        <v>6</v>
      </c>
      <c r="E90" s="110"/>
      <c r="F90" s="16" t="s">
        <v>5</v>
      </c>
      <c r="G90" s="16" t="s">
        <v>13</v>
      </c>
      <c r="H90" s="16" t="s">
        <v>5</v>
      </c>
      <c r="I90" s="16" t="s">
        <v>7</v>
      </c>
      <c r="J90" s="16" t="s">
        <v>5</v>
      </c>
      <c r="K90" s="16" t="s">
        <v>8</v>
      </c>
      <c r="L90" s="16" t="s">
        <v>5</v>
      </c>
      <c r="M90" s="16" t="s">
        <v>9</v>
      </c>
      <c r="N90" s="16" t="s">
        <v>5</v>
      </c>
      <c r="O90" s="16" t="s">
        <v>10</v>
      </c>
      <c r="P90" s="17" t="s">
        <v>5</v>
      </c>
      <c r="Q90" s="12"/>
    </row>
    <row r="91" spans="1:17" ht="12.75">
      <c r="A91" s="19"/>
      <c r="B91" s="76"/>
      <c r="C91" s="21"/>
      <c r="D91" s="20" t="s">
        <v>11</v>
      </c>
      <c r="E91" s="59" t="s">
        <v>12</v>
      </c>
      <c r="F91" s="22">
        <f>LARGE(F92:F100,1)+LARGE(F92:F100,2)+LARGE(F92:F100,3)</f>
        <v>796</v>
      </c>
      <c r="G91" s="23" t="s">
        <v>12</v>
      </c>
      <c r="H91" s="22">
        <f>LARGE(H92:H100,1)+LARGE(H92:H100,2)+LARGE(H92:H100,3)</f>
        <v>679</v>
      </c>
      <c r="I91" s="23" t="s">
        <v>0</v>
      </c>
      <c r="J91" s="22">
        <f>LARGE(J92:J100,1)+LARGE(J92:J100,2)+LARGE(J92:J100,3)</f>
        <v>1154</v>
      </c>
      <c r="K91" s="23" t="s">
        <v>0</v>
      </c>
      <c r="L91" s="22">
        <f>LARGE(L92:L100,1)+LARGE(L92:L100,2)+LARGE(L92:L100,3)</f>
        <v>1209</v>
      </c>
      <c r="M91" s="23" t="s">
        <v>0</v>
      </c>
      <c r="N91" s="22">
        <f>LARGE(N92:N100,1)+LARGE(N92:N100,2)+LARGE(N92:N100,3)</f>
        <v>633</v>
      </c>
      <c r="O91" s="23" t="s">
        <v>0</v>
      </c>
      <c r="P91" s="24">
        <f>LARGE(P92:P100,1)+LARGE(P92:P100,2)+LARGE(P92:P100,3)</f>
        <v>655</v>
      </c>
      <c r="Q91" s="25"/>
    </row>
    <row r="92" spans="1:17" ht="12.75">
      <c r="A92" s="44">
        <v>687</v>
      </c>
      <c r="B92" s="77" t="s">
        <v>33</v>
      </c>
      <c r="C92" s="54">
        <v>2002</v>
      </c>
      <c r="D92" s="45">
        <v>2</v>
      </c>
      <c r="E92" s="60">
        <v>51.61</v>
      </c>
      <c r="F92" s="26">
        <f>IF(AND((60*D92+E92)&gt;0,(60*D92+E92)&lt;201),INT(0.3179301*POWER(ABS(60*D92+E92-201.77),1.85)+0.5),0)</f>
        <v>173</v>
      </c>
      <c r="G92" s="48">
        <v>14.34</v>
      </c>
      <c r="H92" s="26">
        <f>IF(AND(G92&gt;0,G92&lt;18),INT(26.81044*POWER(ABS(G92-18.04),1.92)+0.5),0)</f>
        <v>331</v>
      </c>
      <c r="I92" s="50">
        <v>114</v>
      </c>
      <c r="J92" s="26">
        <f>IF(I92&gt;100,INT(9.629087*POWER(ABS(I92-100),1.05)+0.5),0)</f>
        <v>154</v>
      </c>
      <c r="K92" s="50">
        <v>436</v>
      </c>
      <c r="L92" s="26">
        <f>IF(K92&gt;300,INT(5.459439*POWER(ABS(K92-300),0.9)+0.5),0)</f>
        <v>454</v>
      </c>
      <c r="M92" s="50">
        <v>553</v>
      </c>
      <c r="N92" s="26">
        <f>IF(M92&gt;500,INT(3.8712164*POWER(ABS(M92-500),0.8)+0.5),0)</f>
        <v>93</v>
      </c>
      <c r="O92" s="50">
        <v>1256</v>
      </c>
      <c r="P92" s="34">
        <f>IF(O92&gt;1230,INT(1.2086984*POWER(ABS(O92-1230),0.8)+0.5),0)</f>
        <v>16</v>
      </c>
      <c r="Q92" s="12"/>
    </row>
    <row r="93" spans="1:17" ht="12.75">
      <c r="A93" s="44">
        <v>691</v>
      </c>
      <c r="B93" s="77" t="s">
        <v>34</v>
      </c>
      <c r="C93" s="54">
        <v>2002</v>
      </c>
      <c r="D93" s="45"/>
      <c r="E93" s="60"/>
      <c r="F93" s="26">
        <f aca="true" t="shared" si="30" ref="F93:F100">IF(AND((60*D93+E93)&gt;0,(60*D93+E93)&lt;201),INT(0.3179301*POWER(ABS(60*D93+E93-201.77),1.85)+0.5),0)</f>
        <v>0</v>
      </c>
      <c r="G93" s="48"/>
      <c r="H93" s="26">
        <f aca="true" t="shared" si="31" ref="H93:H100">IF(AND(G93&gt;0,G93&lt;18),INT(26.81044*POWER(ABS(G93-18.04),1.92)+0.5),0)</f>
        <v>0</v>
      </c>
      <c r="I93" s="50"/>
      <c r="J93" s="26">
        <f aca="true" t="shared" si="32" ref="J93:J100">IF(I93&gt;100,INT(9.629087*POWER(ABS(I93-100),1.05)+0.5),0)</f>
        <v>0</v>
      </c>
      <c r="K93" s="50"/>
      <c r="L93" s="26">
        <f aca="true" t="shared" si="33" ref="L93:L100">IF(K93&gt;300,INT(5.459439*POWER(ABS(K93-300),0.9)+0.5),0)</f>
        <v>0</v>
      </c>
      <c r="M93" s="50"/>
      <c r="N93" s="26">
        <f aca="true" t="shared" si="34" ref="N93:N100">IF(M93&gt;500,INT(3.8712164*POWER(ABS(M93-500),0.8)+0.5),0)</f>
        <v>0</v>
      </c>
      <c r="O93" s="50"/>
      <c r="P93" s="27">
        <f aca="true" t="shared" si="35" ref="P93:P100">IF(O93&gt;1230,INT(1.2086984*POWER(ABS(O93-1230),0.8)+0.5),0)</f>
        <v>0</v>
      </c>
      <c r="Q93" s="12"/>
    </row>
    <row r="94" spans="1:17" ht="12.75">
      <c r="A94" s="44">
        <v>698</v>
      </c>
      <c r="B94" s="77" t="s">
        <v>35</v>
      </c>
      <c r="C94" s="54">
        <v>2003</v>
      </c>
      <c r="D94" s="45">
        <v>2</v>
      </c>
      <c r="E94" s="60">
        <v>41.83</v>
      </c>
      <c r="F94" s="26">
        <f t="shared" si="30"/>
        <v>292</v>
      </c>
      <c r="G94" s="48">
        <v>16.27</v>
      </c>
      <c r="H94" s="26">
        <f t="shared" si="31"/>
        <v>80</v>
      </c>
      <c r="I94" s="50">
        <v>126</v>
      </c>
      <c r="J94" s="26">
        <f t="shared" si="32"/>
        <v>295</v>
      </c>
      <c r="K94" s="50">
        <v>375</v>
      </c>
      <c r="L94" s="26">
        <f t="shared" si="33"/>
        <v>266</v>
      </c>
      <c r="M94" s="50">
        <v>515</v>
      </c>
      <c r="N94" s="26">
        <f t="shared" si="34"/>
        <v>34</v>
      </c>
      <c r="O94" s="50">
        <v>811</v>
      </c>
      <c r="P94" s="27">
        <f t="shared" si="35"/>
        <v>0</v>
      </c>
      <c r="Q94" s="12"/>
    </row>
    <row r="95" spans="1:17" ht="12.75">
      <c r="A95" s="44">
        <v>702</v>
      </c>
      <c r="B95" s="77" t="s">
        <v>36</v>
      </c>
      <c r="C95" s="54">
        <v>2002</v>
      </c>
      <c r="D95" s="45">
        <v>2</v>
      </c>
      <c r="E95" s="60">
        <v>51.23</v>
      </c>
      <c r="F95" s="26">
        <f t="shared" si="30"/>
        <v>178</v>
      </c>
      <c r="G95" s="48">
        <v>14.72</v>
      </c>
      <c r="H95" s="26">
        <f t="shared" si="31"/>
        <v>268</v>
      </c>
      <c r="I95" s="50">
        <v>156</v>
      </c>
      <c r="J95" s="26">
        <f t="shared" si="32"/>
        <v>659</v>
      </c>
      <c r="K95" s="50">
        <v>434</v>
      </c>
      <c r="L95" s="26">
        <f t="shared" si="33"/>
        <v>448</v>
      </c>
      <c r="M95" s="50">
        <v>726</v>
      </c>
      <c r="N95" s="26">
        <f t="shared" si="34"/>
        <v>296</v>
      </c>
      <c r="O95" s="50">
        <v>2998</v>
      </c>
      <c r="P95" s="27">
        <f t="shared" si="35"/>
        <v>479</v>
      </c>
      <c r="Q95" s="12"/>
    </row>
    <row r="96" spans="1:17" ht="12.75">
      <c r="A96" s="44">
        <v>704</v>
      </c>
      <c r="B96" s="77" t="s">
        <v>37</v>
      </c>
      <c r="C96" s="54">
        <v>2002</v>
      </c>
      <c r="D96" s="45">
        <v>2</v>
      </c>
      <c r="E96" s="60">
        <v>39.33</v>
      </c>
      <c r="F96" s="26">
        <f t="shared" si="30"/>
        <v>326</v>
      </c>
      <c r="G96" s="48">
        <v>17.15</v>
      </c>
      <c r="H96" s="26">
        <f t="shared" si="31"/>
        <v>21</v>
      </c>
      <c r="I96" s="50">
        <v>118</v>
      </c>
      <c r="J96" s="26">
        <f t="shared" si="32"/>
        <v>200</v>
      </c>
      <c r="K96" s="50">
        <v>388</v>
      </c>
      <c r="L96" s="26">
        <f t="shared" si="33"/>
        <v>307</v>
      </c>
      <c r="M96" s="50">
        <v>678</v>
      </c>
      <c r="N96" s="26">
        <f t="shared" si="34"/>
        <v>244</v>
      </c>
      <c r="O96" s="50">
        <v>1679</v>
      </c>
      <c r="P96" s="27">
        <f t="shared" si="35"/>
        <v>160</v>
      </c>
      <c r="Q96" s="12"/>
    </row>
    <row r="97" spans="1:17" ht="12.75">
      <c r="A97" s="44"/>
      <c r="B97" s="77"/>
      <c r="C97" s="54"/>
      <c r="D97" s="45"/>
      <c r="E97" s="60"/>
      <c r="F97" s="26">
        <f t="shared" si="30"/>
        <v>0</v>
      </c>
      <c r="G97" s="48"/>
      <c r="H97" s="26">
        <f t="shared" si="31"/>
        <v>0</v>
      </c>
      <c r="I97" s="50"/>
      <c r="J97" s="26">
        <f t="shared" si="32"/>
        <v>0</v>
      </c>
      <c r="K97" s="50"/>
      <c r="L97" s="26">
        <f t="shared" si="33"/>
        <v>0</v>
      </c>
      <c r="M97" s="50"/>
      <c r="N97" s="26">
        <f t="shared" si="34"/>
        <v>0</v>
      </c>
      <c r="O97" s="50"/>
      <c r="P97" s="27">
        <f t="shared" si="35"/>
        <v>0</v>
      </c>
      <c r="Q97" s="12"/>
    </row>
    <row r="98" spans="1:17" ht="12.75">
      <c r="A98" s="44"/>
      <c r="B98" s="77"/>
      <c r="C98" s="54"/>
      <c r="D98" s="45"/>
      <c r="E98" s="60"/>
      <c r="F98" s="26">
        <f t="shared" si="30"/>
        <v>0</v>
      </c>
      <c r="G98" s="48"/>
      <c r="H98" s="26">
        <f t="shared" si="31"/>
        <v>0</v>
      </c>
      <c r="I98" s="50"/>
      <c r="J98" s="26">
        <f t="shared" si="32"/>
        <v>0</v>
      </c>
      <c r="K98" s="50"/>
      <c r="L98" s="26">
        <f t="shared" si="33"/>
        <v>0</v>
      </c>
      <c r="M98" s="50"/>
      <c r="N98" s="26">
        <f t="shared" si="34"/>
        <v>0</v>
      </c>
      <c r="O98" s="50"/>
      <c r="P98" s="27">
        <f t="shared" si="35"/>
        <v>0</v>
      </c>
      <c r="Q98" s="12"/>
    </row>
    <row r="99" spans="1:17" ht="12.75">
      <c r="A99" s="44"/>
      <c r="B99" s="77"/>
      <c r="C99" s="54"/>
      <c r="D99" s="45"/>
      <c r="E99" s="60"/>
      <c r="F99" s="26">
        <f t="shared" si="30"/>
        <v>0</v>
      </c>
      <c r="G99" s="48"/>
      <c r="H99" s="26">
        <f t="shared" si="31"/>
        <v>0</v>
      </c>
      <c r="I99" s="50"/>
      <c r="J99" s="26">
        <f t="shared" si="32"/>
        <v>0</v>
      </c>
      <c r="K99" s="50"/>
      <c r="L99" s="26">
        <f t="shared" si="33"/>
        <v>0</v>
      </c>
      <c r="M99" s="50"/>
      <c r="N99" s="26">
        <f t="shared" si="34"/>
        <v>0</v>
      </c>
      <c r="O99" s="50"/>
      <c r="P99" s="27">
        <f t="shared" si="35"/>
        <v>0</v>
      </c>
      <c r="Q99" s="12"/>
    </row>
    <row r="100" spans="1:17" ht="12.75">
      <c r="A100" s="46"/>
      <c r="B100" s="78"/>
      <c r="C100" s="55"/>
      <c r="D100" s="47"/>
      <c r="E100" s="61"/>
      <c r="F100" s="28">
        <f t="shared" si="30"/>
        <v>0</v>
      </c>
      <c r="G100" s="49"/>
      <c r="H100" s="28">
        <f t="shared" si="31"/>
        <v>0</v>
      </c>
      <c r="I100" s="51"/>
      <c r="J100" s="28">
        <f t="shared" si="32"/>
        <v>0</v>
      </c>
      <c r="K100" s="51"/>
      <c r="L100" s="28">
        <f t="shared" si="33"/>
        <v>0</v>
      </c>
      <c r="M100" s="51"/>
      <c r="N100" s="28">
        <f t="shared" si="34"/>
        <v>0</v>
      </c>
      <c r="O100" s="51"/>
      <c r="P100" s="29">
        <f t="shared" si="35"/>
        <v>0</v>
      </c>
      <c r="Q100" s="12"/>
    </row>
    <row r="101" spans="1:17" ht="12.75">
      <c r="A101" s="30"/>
      <c r="B101" s="79"/>
      <c r="C101" s="32"/>
      <c r="D101" s="31"/>
      <c r="E101" s="62"/>
      <c r="F101" s="3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2"/>
    </row>
    <row r="102" spans="1:17" ht="12.75">
      <c r="A102" s="13" t="s">
        <v>15</v>
      </c>
      <c r="B102" s="74"/>
      <c r="C102" s="15"/>
      <c r="D102" s="110" t="s">
        <v>16</v>
      </c>
      <c r="E102" s="110"/>
      <c r="F102" s="35" t="s">
        <v>5</v>
      </c>
      <c r="G102" s="16"/>
      <c r="H102" s="16"/>
      <c r="I102" s="16"/>
      <c r="J102" s="16"/>
      <c r="K102" s="16"/>
      <c r="L102" s="16"/>
      <c r="M102" s="36" t="s">
        <v>17</v>
      </c>
      <c r="N102" s="16"/>
      <c r="O102" s="16"/>
      <c r="P102" s="16"/>
      <c r="Q102" s="37">
        <f>Q103+Q104+F104</f>
        <v>15334</v>
      </c>
    </row>
    <row r="103" spans="1:17" ht="12.75">
      <c r="A103" s="18"/>
      <c r="B103" s="75"/>
      <c r="C103" s="15"/>
      <c r="D103" s="38" t="s">
        <v>11</v>
      </c>
      <c r="E103" s="63" t="s">
        <v>12</v>
      </c>
      <c r="F103" s="17"/>
      <c r="G103" s="16"/>
      <c r="H103" s="16"/>
      <c r="I103" s="16"/>
      <c r="J103" s="16"/>
      <c r="K103" s="16"/>
      <c r="L103" s="16"/>
      <c r="M103" s="36" t="s">
        <v>18</v>
      </c>
      <c r="N103" s="16"/>
      <c r="O103" s="16"/>
      <c r="P103" s="16"/>
      <c r="Q103" s="37">
        <f>F78+H78+J78+L78+N78+P78</f>
        <v>7269</v>
      </c>
    </row>
    <row r="104" spans="1:17" ht="13.5" thickBot="1">
      <c r="A104" s="39"/>
      <c r="B104" s="80"/>
      <c r="C104" s="56"/>
      <c r="D104" s="52">
        <v>2</v>
      </c>
      <c r="E104" s="64">
        <v>59.62</v>
      </c>
      <c r="F104" s="40">
        <f>IF(AND((60*D104+E104)&gt;0,(60*D104+E104)&lt;242),INT(1.620772896*POWER(ABS(60*D104+E104-242.76),1.81)),0)</f>
        <v>2939</v>
      </c>
      <c r="G104" s="41"/>
      <c r="H104" s="41"/>
      <c r="I104" s="41"/>
      <c r="J104" s="41"/>
      <c r="K104" s="41"/>
      <c r="L104" s="41"/>
      <c r="M104" s="42" t="s">
        <v>19</v>
      </c>
      <c r="N104" s="41"/>
      <c r="O104" s="41"/>
      <c r="P104" s="41"/>
      <c r="Q104" s="43">
        <f>F91+H91+J91+L91+N91+P91</f>
        <v>5126</v>
      </c>
    </row>
    <row r="108" ht="13.5" thickBot="1"/>
    <row r="109" spans="1:17" ht="18">
      <c r="A109" s="53" t="s">
        <v>14</v>
      </c>
      <c r="B109" s="72"/>
      <c r="C109" s="111"/>
      <c r="D109" s="111"/>
      <c r="E109" s="111"/>
      <c r="F109" s="111"/>
      <c r="G109" s="111"/>
      <c r="H109" s="111"/>
      <c r="I109" s="111"/>
      <c r="J109" s="6"/>
      <c r="K109" s="6"/>
      <c r="L109" s="6"/>
      <c r="M109" s="6"/>
      <c r="N109" s="6"/>
      <c r="O109" s="6"/>
      <c r="P109" s="6"/>
      <c r="Q109" s="7"/>
    </row>
    <row r="110" spans="1:17" ht="12.75">
      <c r="A110" s="8"/>
      <c r="B110" s="73"/>
      <c r="C110" s="10"/>
      <c r="D110" s="9"/>
      <c r="E110" s="57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</row>
    <row r="111" spans="1:17" ht="12.75">
      <c r="A111" s="13" t="s">
        <v>2</v>
      </c>
      <c r="B111" s="74"/>
      <c r="C111" s="15"/>
      <c r="D111" s="14"/>
      <c r="E111" s="5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2"/>
    </row>
    <row r="112" spans="1:17" ht="12.75">
      <c r="A112" s="18" t="s">
        <v>24</v>
      </c>
      <c r="B112" s="75" t="s">
        <v>1</v>
      </c>
      <c r="C112" s="15" t="s">
        <v>4</v>
      </c>
      <c r="D112" s="110" t="s">
        <v>6</v>
      </c>
      <c r="E112" s="110"/>
      <c r="F112" s="16" t="s">
        <v>5</v>
      </c>
      <c r="G112" s="16" t="s">
        <v>13</v>
      </c>
      <c r="H112" s="16" t="s">
        <v>5</v>
      </c>
      <c r="I112" s="16" t="s">
        <v>7</v>
      </c>
      <c r="J112" s="16" t="s">
        <v>5</v>
      </c>
      <c r="K112" s="16" t="s">
        <v>8</v>
      </c>
      <c r="L112" s="16" t="s">
        <v>5</v>
      </c>
      <c r="M112" s="16" t="s">
        <v>9</v>
      </c>
      <c r="N112" s="16" t="s">
        <v>5</v>
      </c>
      <c r="O112" s="16" t="s">
        <v>10</v>
      </c>
      <c r="P112" s="17" t="s">
        <v>5</v>
      </c>
      <c r="Q112" s="12"/>
    </row>
    <row r="113" spans="1:17" ht="12.75">
      <c r="A113" s="19"/>
      <c r="B113" s="76"/>
      <c r="C113" s="21"/>
      <c r="D113" s="20" t="s">
        <v>11</v>
      </c>
      <c r="E113" s="59" t="s">
        <v>12</v>
      </c>
      <c r="F113" s="22">
        <f>LARGE(F114:F122,1)+LARGE(F114:F122,2)+LARGE(F114:F122,3)</f>
        <v>0</v>
      </c>
      <c r="G113" s="23" t="s">
        <v>12</v>
      </c>
      <c r="H113" s="22">
        <f>LARGE(H114:H122,1)+LARGE(H114:H122,2)+LARGE(H114:H122,3)</f>
        <v>0</v>
      </c>
      <c r="I113" s="23" t="s">
        <v>0</v>
      </c>
      <c r="J113" s="22">
        <f>LARGE(J114:J122,1)+LARGE(J114:J122,2)+LARGE(J114:J122,3)</f>
        <v>0</v>
      </c>
      <c r="K113" s="23" t="s">
        <v>0</v>
      </c>
      <c r="L113" s="22">
        <f>LARGE(L114:L122,1)+LARGE(L114:L122,2)+LARGE(L114:L122,3)</f>
        <v>0</v>
      </c>
      <c r="M113" s="23" t="s">
        <v>0</v>
      </c>
      <c r="N113" s="22">
        <f>LARGE(N114:N122,1)+LARGE(N114:N122,2)+LARGE(N114:N122,3)</f>
        <v>0</v>
      </c>
      <c r="O113" s="23" t="s">
        <v>0</v>
      </c>
      <c r="P113" s="24">
        <f>LARGE(P114:P122,1)+LARGE(P114:P122,2)+LARGE(P114:P122,3)</f>
        <v>0</v>
      </c>
      <c r="Q113" s="25"/>
    </row>
    <row r="114" spans="1:17" ht="12.75">
      <c r="A114" s="44"/>
      <c r="B114" s="77"/>
      <c r="C114" s="54"/>
      <c r="D114" s="45"/>
      <c r="E114" s="60"/>
      <c r="F114" s="26">
        <f>IF(AND((60*D114+E114)&gt;0,(60*D114+E114)&lt;211),INT(0.31793*POWER(ABS(60*D114+E114-211.77),1.85)+0.5),0)</f>
        <v>0</v>
      </c>
      <c r="G114" s="48"/>
      <c r="H114" s="26">
        <f>IF(AND(G114&gt;0,G114&lt;18.5),INT(27.75955*POWER(ABS(G114-18.53),1.92)+0.5),0)</f>
        <v>0</v>
      </c>
      <c r="I114" s="50"/>
      <c r="J114" s="26">
        <f>IF(I114&gt;100,INT(42.84872*POWER(ABS(I114-100),0.75)+0.5),0)</f>
        <v>0</v>
      </c>
      <c r="K114" s="50"/>
      <c r="L114" s="26">
        <f>IF(K114&gt;250,INT(2.482473*POWER(ABS(K114-250),1.05)+0.5),0)</f>
        <v>0</v>
      </c>
      <c r="M114" s="50"/>
      <c r="N114" s="26">
        <f>IF(M114&gt;400,INT(4.4247407*POWER(ABS(M114-400),0.8)+0.5),0)</f>
        <v>0</v>
      </c>
      <c r="O114" s="50"/>
      <c r="P114" s="27">
        <f>IF(O114&gt;800,INT(0.544767314*POWER(ABS(O114-800),0.92)+0.5),0)</f>
        <v>0</v>
      </c>
      <c r="Q114" s="12"/>
    </row>
    <row r="115" spans="1:17" ht="12.75">
      <c r="A115" s="44"/>
      <c r="B115" s="77"/>
      <c r="C115" s="54"/>
      <c r="D115" s="45"/>
      <c r="E115" s="60"/>
      <c r="F115" s="26">
        <f aca="true" t="shared" si="36" ref="F115:F122">IF(AND((60*D115+E115)&gt;0,(60*D115+E115)&lt;211),INT(0.31793*POWER(ABS(60*D115+E115-211.77),1.85)+0.5),0)</f>
        <v>0</v>
      </c>
      <c r="G115" s="48"/>
      <c r="H115" s="26">
        <f aca="true" t="shared" si="37" ref="H115:H122">IF(AND(G115&gt;0,G115&lt;18.5),INT(27.75955*POWER(ABS(G115-18.53),1.92)+0.5),0)</f>
        <v>0</v>
      </c>
      <c r="I115" s="50"/>
      <c r="J115" s="26">
        <f aca="true" t="shared" si="38" ref="J115:J122">IF(I115&gt;100,INT(42.84872*POWER(ABS(I115-100),0.75)+0.5),0)</f>
        <v>0</v>
      </c>
      <c r="K115" s="50"/>
      <c r="L115" s="26">
        <f aca="true" t="shared" si="39" ref="L115:L122">IF(K115&gt;250,INT(2.482473*POWER(ABS(K115-250),1.05)+0.5),0)</f>
        <v>0</v>
      </c>
      <c r="M115" s="50"/>
      <c r="N115" s="26">
        <f aca="true" t="shared" si="40" ref="N115:N122">IF(M115&gt;400,INT(4.4247407*POWER(ABS(M115-400),0.8)+0.5),0)</f>
        <v>0</v>
      </c>
      <c r="O115" s="50"/>
      <c r="P115" s="27">
        <f aca="true" t="shared" si="41" ref="P115:P122">IF(O115&gt;800,INT(0.544767314*POWER(ABS(O115-800),0.92)+0.5),0)</f>
        <v>0</v>
      </c>
      <c r="Q115" s="12"/>
    </row>
    <row r="116" spans="1:17" ht="12.75">
      <c r="A116" s="44"/>
      <c r="B116" s="77"/>
      <c r="C116" s="54"/>
      <c r="D116" s="45"/>
      <c r="E116" s="60"/>
      <c r="F116" s="26">
        <f t="shared" si="36"/>
        <v>0</v>
      </c>
      <c r="G116" s="48"/>
      <c r="H116" s="26">
        <f t="shared" si="37"/>
        <v>0</v>
      </c>
      <c r="I116" s="50"/>
      <c r="J116" s="26">
        <f t="shared" si="38"/>
        <v>0</v>
      </c>
      <c r="K116" s="50"/>
      <c r="L116" s="26">
        <f t="shared" si="39"/>
        <v>0</v>
      </c>
      <c r="M116" s="50"/>
      <c r="N116" s="26">
        <f t="shared" si="40"/>
        <v>0</v>
      </c>
      <c r="O116" s="50"/>
      <c r="P116" s="27">
        <f t="shared" si="41"/>
        <v>0</v>
      </c>
      <c r="Q116" s="12"/>
    </row>
    <row r="117" spans="1:17" ht="12.75">
      <c r="A117" s="44"/>
      <c r="B117" s="77"/>
      <c r="C117" s="54"/>
      <c r="D117" s="45"/>
      <c r="E117" s="60"/>
      <c r="F117" s="26">
        <f t="shared" si="36"/>
        <v>0</v>
      </c>
      <c r="G117" s="48"/>
      <c r="H117" s="26">
        <f t="shared" si="37"/>
        <v>0</v>
      </c>
      <c r="I117" s="50"/>
      <c r="J117" s="26">
        <f t="shared" si="38"/>
        <v>0</v>
      </c>
      <c r="K117" s="50"/>
      <c r="L117" s="26">
        <f t="shared" si="39"/>
        <v>0</v>
      </c>
      <c r="M117" s="50"/>
      <c r="N117" s="26">
        <f t="shared" si="40"/>
        <v>0</v>
      </c>
      <c r="O117" s="50"/>
      <c r="P117" s="27">
        <f t="shared" si="41"/>
        <v>0</v>
      </c>
      <c r="Q117" s="12"/>
    </row>
    <row r="118" spans="1:17" ht="12.75">
      <c r="A118" s="44"/>
      <c r="B118" s="77"/>
      <c r="C118" s="54"/>
      <c r="D118" s="45"/>
      <c r="E118" s="60"/>
      <c r="F118" s="26">
        <f t="shared" si="36"/>
        <v>0</v>
      </c>
      <c r="G118" s="48"/>
      <c r="H118" s="26">
        <f t="shared" si="37"/>
        <v>0</v>
      </c>
      <c r="I118" s="50"/>
      <c r="J118" s="26">
        <f t="shared" si="38"/>
        <v>0</v>
      </c>
      <c r="K118" s="50"/>
      <c r="L118" s="26">
        <f t="shared" si="39"/>
        <v>0</v>
      </c>
      <c r="M118" s="50"/>
      <c r="N118" s="26">
        <f t="shared" si="40"/>
        <v>0</v>
      </c>
      <c r="O118" s="50"/>
      <c r="P118" s="27">
        <f t="shared" si="41"/>
        <v>0</v>
      </c>
      <c r="Q118" s="12"/>
    </row>
    <row r="119" spans="1:17" ht="12.75">
      <c r="A119" s="44"/>
      <c r="B119" s="77"/>
      <c r="C119" s="54"/>
      <c r="D119" s="45"/>
      <c r="E119" s="60"/>
      <c r="F119" s="26">
        <f t="shared" si="36"/>
        <v>0</v>
      </c>
      <c r="G119" s="48"/>
      <c r="H119" s="26">
        <f t="shared" si="37"/>
        <v>0</v>
      </c>
      <c r="I119" s="50"/>
      <c r="J119" s="26">
        <f t="shared" si="38"/>
        <v>0</v>
      </c>
      <c r="K119" s="50"/>
      <c r="L119" s="26">
        <f t="shared" si="39"/>
        <v>0</v>
      </c>
      <c r="M119" s="50"/>
      <c r="N119" s="26">
        <f t="shared" si="40"/>
        <v>0</v>
      </c>
      <c r="O119" s="50"/>
      <c r="P119" s="27">
        <f t="shared" si="41"/>
        <v>0</v>
      </c>
      <c r="Q119" s="12"/>
    </row>
    <row r="120" spans="1:17" ht="12.75">
      <c r="A120" s="44"/>
      <c r="B120" s="77"/>
      <c r="C120" s="54"/>
      <c r="D120" s="45"/>
      <c r="E120" s="60"/>
      <c r="F120" s="26">
        <f t="shared" si="36"/>
        <v>0</v>
      </c>
      <c r="G120" s="48"/>
      <c r="H120" s="26">
        <f t="shared" si="37"/>
        <v>0</v>
      </c>
      <c r="I120" s="50"/>
      <c r="J120" s="26">
        <f t="shared" si="38"/>
        <v>0</v>
      </c>
      <c r="K120" s="50"/>
      <c r="L120" s="26">
        <f t="shared" si="39"/>
        <v>0</v>
      </c>
      <c r="M120" s="50"/>
      <c r="N120" s="26">
        <f t="shared" si="40"/>
        <v>0</v>
      </c>
      <c r="O120" s="50"/>
      <c r="P120" s="27">
        <f t="shared" si="41"/>
        <v>0</v>
      </c>
      <c r="Q120" s="12"/>
    </row>
    <row r="121" spans="1:17" ht="12.75">
      <c r="A121" s="44"/>
      <c r="B121" s="77"/>
      <c r="C121" s="54"/>
      <c r="D121" s="45"/>
      <c r="E121" s="60"/>
      <c r="F121" s="26">
        <f t="shared" si="36"/>
        <v>0</v>
      </c>
      <c r="G121" s="48"/>
      <c r="H121" s="26">
        <f t="shared" si="37"/>
        <v>0</v>
      </c>
      <c r="I121" s="50"/>
      <c r="J121" s="26">
        <f t="shared" si="38"/>
        <v>0</v>
      </c>
      <c r="K121" s="50"/>
      <c r="L121" s="26">
        <f t="shared" si="39"/>
        <v>0</v>
      </c>
      <c r="M121" s="50"/>
      <c r="N121" s="26">
        <f t="shared" si="40"/>
        <v>0</v>
      </c>
      <c r="O121" s="50"/>
      <c r="P121" s="27">
        <f t="shared" si="41"/>
        <v>0</v>
      </c>
      <c r="Q121" s="12"/>
    </row>
    <row r="122" spans="1:17" ht="12.75">
      <c r="A122" s="46"/>
      <c r="B122" s="78"/>
      <c r="C122" s="55"/>
      <c r="D122" s="47"/>
      <c r="E122" s="61"/>
      <c r="F122" s="28">
        <f t="shared" si="36"/>
        <v>0</v>
      </c>
      <c r="G122" s="49"/>
      <c r="H122" s="28">
        <f t="shared" si="37"/>
        <v>0</v>
      </c>
      <c r="I122" s="51"/>
      <c r="J122" s="28">
        <f t="shared" si="38"/>
        <v>0</v>
      </c>
      <c r="K122" s="51"/>
      <c r="L122" s="28">
        <f t="shared" si="39"/>
        <v>0</v>
      </c>
      <c r="M122" s="51"/>
      <c r="N122" s="28">
        <f t="shared" si="40"/>
        <v>0</v>
      </c>
      <c r="O122" s="51"/>
      <c r="P122" s="29">
        <f t="shared" si="41"/>
        <v>0</v>
      </c>
      <c r="Q122" s="12"/>
    </row>
    <row r="123" spans="1:17" ht="12.75">
      <c r="A123" s="30"/>
      <c r="B123" s="79"/>
      <c r="C123" s="32"/>
      <c r="D123" s="31"/>
      <c r="E123" s="6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12"/>
    </row>
    <row r="124" spans="1:17" ht="12.75">
      <c r="A124" s="13" t="s">
        <v>3</v>
      </c>
      <c r="B124" s="74"/>
      <c r="C124" s="15"/>
      <c r="D124" s="14"/>
      <c r="E124" s="5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7"/>
      <c r="Q124" s="12"/>
    </row>
    <row r="125" spans="1:17" ht="12.75">
      <c r="A125" s="18" t="s">
        <v>24</v>
      </c>
      <c r="B125" s="75" t="s">
        <v>1</v>
      </c>
      <c r="C125" s="15" t="s">
        <v>4</v>
      </c>
      <c r="D125" s="110" t="s">
        <v>6</v>
      </c>
      <c r="E125" s="110"/>
      <c r="F125" s="16" t="s">
        <v>5</v>
      </c>
      <c r="G125" s="16" t="s">
        <v>13</v>
      </c>
      <c r="H125" s="16" t="s">
        <v>5</v>
      </c>
      <c r="I125" s="16" t="s">
        <v>7</v>
      </c>
      <c r="J125" s="16" t="s">
        <v>5</v>
      </c>
      <c r="K125" s="16" t="s">
        <v>8</v>
      </c>
      <c r="L125" s="16" t="s">
        <v>5</v>
      </c>
      <c r="M125" s="16" t="s">
        <v>9</v>
      </c>
      <c r="N125" s="16" t="s">
        <v>5</v>
      </c>
      <c r="O125" s="16" t="s">
        <v>10</v>
      </c>
      <c r="P125" s="17" t="s">
        <v>5</v>
      </c>
      <c r="Q125" s="12"/>
    </row>
    <row r="126" spans="1:17" ht="12.75">
      <c r="A126" s="19"/>
      <c r="B126" s="76"/>
      <c r="C126" s="21"/>
      <c r="D126" s="20" t="s">
        <v>11</v>
      </c>
      <c r="E126" s="59" t="s">
        <v>12</v>
      </c>
      <c r="F126" s="22">
        <f>LARGE(F127:F135,1)+LARGE(F127:F135,2)+LARGE(F127:F135,3)</f>
        <v>0</v>
      </c>
      <c r="G126" s="23" t="s">
        <v>12</v>
      </c>
      <c r="H126" s="22">
        <f>LARGE(H127:H135,1)+LARGE(H127:H135,2)+LARGE(H127:H135,3)</f>
        <v>0</v>
      </c>
      <c r="I126" s="23" t="s">
        <v>0</v>
      </c>
      <c r="J126" s="22">
        <f>LARGE(J127:J135,1)+LARGE(J127:J135,2)+LARGE(J127:J135,3)</f>
        <v>0</v>
      </c>
      <c r="K126" s="23" t="s">
        <v>0</v>
      </c>
      <c r="L126" s="22">
        <f>LARGE(L127:L135,1)+LARGE(L127:L135,2)+LARGE(L127:L135,3)</f>
        <v>0</v>
      </c>
      <c r="M126" s="23" t="s">
        <v>0</v>
      </c>
      <c r="N126" s="22">
        <f>LARGE(N127:N135,1)+LARGE(N127:N135,2)+LARGE(N127:N135,3)</f>
        <v>0</v>
      </c>
      <c r="O126" s="23" t="s">
        <v>0</v>
      </c>
      <c r="P126" s="24">
        <f>LARGE(P127:P135,1)+LARGE(P127:P135,2)+LARGE(P127:P135,3)</f>
        <v>0</v>
      </c>
      <c r="Q126" s="25"/>
    </row>
    <row r="127" spans="1:17" ht="12.75">
      <c r="A127" s="44"/>
      <c r="B127" s="77"/>
      <c r="C127" s="54"/>
      <c r="D127" s="45"/>
      <c r="E127" s="60"/>
      <c r="F127" s="26">
        <f>IF(AND((60*D127+E127)&gt;0,(60*D127+E127)&lt;201),INT(0.3179301*POWER(ABS(60*D127+E127-201.77),1.85)+0.5),0)</f>
        <v>0</v>
      </c>
      <c r="G127" s="48"/>
      <c r="H127" s="26">
        <f>IF(AND(G127&gt;0,G127&lt;18),INT(26.81044*POWER(ABS(G127-18.04),1.92)+0.5),0)</f>
        <v>0</v>
      </c>
      <c r="I127" s="50"/>
      <c r="J127" s="26">
        <f>IF(I127&gt;100,INT(9.629087*POWER(ABS(I127-100),1.05)+0.5),0)</f>
        <v>0</v>
      </c>
      <c r="K127" s="50"/>
      <c r="L127" s="26">
        <f>IF(K127&gt;300,INT(5.459439*POWER(ABS(K127-300),0.9)+0.5),0)</f>
        <v>0</v>
      </c>
      <c r="M127" s="50"/>
      <c r="N127" s="26">
        <f>IF(M127&gt;500,INT(3.8712164*POWER(ABS(M127-500),0.8)+0.5),0)</f>
        <v>0</v>
      </c>
      <c r="O127" s="50"/>
      <c r="P127" s="34">
        <f>IF(O127&gt;1230,INT(1.2086984*POWER(ABS(O127-1230),0.8)+0.5),0)</f>
        <v>0</v>
      </c>
      <c r="Q127" s="12"/>
    </row>
    <row r="128" spans="1:17" ht="12.75">
      <c r="A128" s="44"/>
      <c r="B128" s="77"/>
      <c r="C128" s="54"/>
      <c r="D128" s="45"/>
      <c r="E128" s="60"/>
      <c r="F128" s="26">
        <f aca="true" t="shared" si="42" ref="F128:F135">IF(AND((60*D128+E128)&gt;0,(60*D128+E128)&lt;201),INT(0.3179301*POWER(ABS(60*D128+E128-201.77),1.85)+0.5),0)</f>
        <v>0</v>
      </c>
      <c r="G128" s="48"/>
      <c r="H128" s="26">
        <f aca="true" t="shared" si="43" ref="H128:H135">IF(AND(G128&gt;0,G128&lt;18),INT(26.81044*POWER(ABS(G128-18.04),1.92)+0.5),0)</f>
        <v>0</v>
      </c>
      <c r="I128" s="50"/>
      <c r="J128" s="26">
        <f aca="true" t="shared" si="44" ref="J128:J135">IF(I128&gt;100,INT(9.629087*POWER(ABS(I128-100),1.05)+0.5),0)</f>
        <v>0</v>
      </c>
      <c r="K128" s="50"/>
      <c r="L128" s="26">
        <f aca="true" t="shared" si="45" ref="L128:L135">IF(K128&gt;300,INT(5.459439*POWER(ABS(K128-300),0.9)+0.5),0)</f>
        <v>0</v>
      </c>
      <c r="M128" s="50"/>
      <c r="N128" s="26">
        <f aca="true" t="shared" si="46" ref="N128:N135">IF(M128&gt;500,INT(3.8712164*POWER(ABS(M128-500),0.8)+0.5),0)</f>
        <v>0</v>
      </c>
      <c r="O128" s="50"/>
      <c r="P128" s="27">
        <f aca="true" t="shared" si="47" ref="P128:P135">IF(O128&gt;1230,INT(1.2086984*POWER(ABS(O128-1230),0.8)+0.5),0)</f>
        <v>0</v>
      </c>
      <c r="Q128" s="12"/>
    </row>
    <row r="129" spans="1:17" ht="12.75">
      <c r="A129" s="44"/>
      <c r="B129" s="77"/>
      <c r="C129" s="54"/>
      <c r="D129" s="45"/>
      <c r="E129" s="60"/>
      <c r="F129" s="26">
        <f t="shared" si="42"/>
        <v>0</v>
      </c>
      <c r="G129" s="48"/>
      <c r="H129" s="26">
        <f t="shared" si="43"/>
        <v>0</v>
      </c>
      <c r="I129" s="50"/>
      <c r="J129" s="26">
        <f t="shared" si="44"/>
        <v>0</v>
      </c>
      <c r="K129" s="50"/>
      <c r="L129" s="26">
        <f t="shared" si="45"/>
        <v>0</v>
      </c>
      <c r="M129" s="50"/>
      <c r="N129" s="26">
        <f t="shared" si="46"/>
        <v>0</v>
      </c>
      <c r="O129" s="50"/>
      <c r="P129" s="27">
        <f t="shared" si="47"/>
        <v>0</v>
      </c>
      <c r="Q129" s="12"/>
    </row>
    <row r="130" spans="1:17" ht="12.75">
      <c r="A130" s="44"/>
      <c r="B130" s="77"/>
      <c r="C130" s="54"/>
      <c r="D130" s="45"/>
      <c r="E130" s="60"/>
      <c r="F130" s="26">
        <f t="shared" si="42"/>
        <v>0</v>
      </c>
      <c r="G130" s="48"/>
      <c r="H130" s="26">
        <f t="shared" si="43"/>
        <v>0</v>
      </c>
      <c r="I130" s="50"/>
      <c r="J130" s="26">
        <f t="shared" si="44"/>
        <v>0</v>
      </c>
      <c r="K130" s="50"/>
      <c r="L130" s="26">
        <f t="shared" si="45"/>
        <v>0</v>
      </c>
      <c r="M130" s="50"/>
      <c r="N130" s="26">
        <f t="shared" si="46"/>
        <v>0</v>
      </c>
      <c r="O130" s="50"/>
      <c r="P130" s="27">
        <f t="shared" si="47"/>
        <v>0</v>
      </c>
      <c r="Q130" s="12"/>
    </row>
    <row r="131" spans="1:17" ht="12.75">
      <c r="A131" s="44"/>
      <c r="B131" s="77"/>
      <c r="C131" s="54"/>
      <c r="D131" s="45"/>
      <c r="E131" s="60"/>
      <c r="F131" s="26">
        <f t="shared" si="42"/>
        <v>0</v>
      </c>
      <c r="G131" s="48"/>
      <c r="H131" s="26">
        <f t="shared" si="43"/>
        <v>0</v>
      </c>
      <c r="I131" s="50"/>
      <c r="J131" s="26">
        <f t="shared" si="44"/>
        <v>0</v>
      </c>
      <c r="K131" s="50"/>
      <c r="L131" s="26">
        <f t="shared" si="45"/>
        <v>0</v>
      </c>
      <c r="M131" s="50"/>
      <c r="N131" s="26">
        <f t="shared" si="46"/>
        <v>0</v>
      </c>
      <c r="O131" s="50"/>
      <c r="P131" s="27">
        <f t="shared" si="47"/>
        <v>0</v>
      </c>
      <c r="Q131" s="12"/>
    </row>
    <row r="132" spans="1:17" ht="12.75">
      <c r="A132" s="44"/>
      <c r="B132" s="77"/>
      <c r="C132" s="54"/>
      <c r="D132" s="45"/>
      <c r="E132" s="60"/>
      <c r="F132" s="26">
        <f t="shared" si="42"/>
        <v>0</v>
      </c>
      <c r="G132" s="48"/>
      <c r="H132" s="26">
        <f t="shared" si="43"/>
        <v>0</v>
      </c>
      <c r="I132" s="50"/>
      <c r="J132" s="26">
        <f t="shared" si="44"/>
        <v>0</v>
      </c>
      <c r="K132" s="50"/>
      <c r="L132" s="26">
        <f t="shared" si="45"/>
        <v>0</v>
      </c>
      <c r="M132" s="50"/>
      <c r="N132" s="26">
        <f t="shared" si="46"/>
        <v>0</v>
      </c>
      <c r="O132" s="50"/>
      <c r="P132" s="27">
        <f t="shared" si="47"/>
        <v>0</v>
      </c>
      <c r="Q132" s="12"/>
    </row>
    <row r="133" spans="1:17" ht="12.75">
      <c r="A133" s="44"/>
      <c r="B133" s="77"/>
      <c r="C133" s="54"/>
      <c r="D133" s="45"/>
      <c r="E133" s="60"/>
      <c r="F133" s="26">
        <f t="shared" si="42"/>
        <v>0</v>
      </c>
      <c r="G133" s="48"/>
      <c r="H133" s="26">
        <f t="shared" si="43"/>
        <v>0</v>
      </c>
      <c r="I133" s="50"/>
      <c r="J133" s="26">
        <f t="shared" si="44"/>
        <v>0</v>
      </c>
      <c r="K133" s="50"/>
      <c r="L133" s="26">
        <f t="shared" si="45"/>
        <v>0</v>
      </c>
      <c r="M133" s="50"/>
      <c r="N133" s="26">
        <f t="shared" si="46"/>
        <v>0</v>
      </c>
      <c r="O133" s="50"/>
      <c r="P133" s="27">
        <f t="shared" si="47"/>
        <v>0</v>
      </c>
      <c r="Q133" s="12"/>
    </row>
    <row r="134" spans="1:17" ht="12.75">
      <c r="A134" s="44"/>
      <c r="B134" s="77"/>
      <c r="C134" s="54"/>
      <c r="D134" s="45"/>
      <c r="E134" s="60"/>
      <c r="F134" s="26">
        <f t="shared" si="42"/>
        <v>0</v>
      </c>
      <c r="G134" s="48"/>
      <c r="H134" s="26">
        <f t="shared" si="43"/>
        <v>0</v>
      </c>
      <c r="I134" s="50"/>
      <c r="J134" s="26">
        <f t="shared" si="44"/>
        <v>0</v>
      </c>
      <c r="K134" s="50"/>
      <c r="L134" s="26">
        <f t="shared" si="45"/>
        <v>0</v>
      </c>
      <c r="M134" s="50"/>
      <c r="N134" s="26">
        <f t="shared" si="46"/>
        <v>0</v>
      </c>
      <c r="O134" s="50"/>
      <c r="P134" s="27">
        <f t="shared" si="47"/>
        <v>0</v>
      </c>
      <c r="Q134" s="12"/>
    </row>
    <row r="135" spans="1:17" ht="12.75">
      <c r="A135" s="46"/>
      <c r="B135" s="78"/>
      <c r="C135" s="55"/>
      <c r="D135" s="47"/>
      <c r="E135" s="61"/>
      <c r="F135" s="28">
        <f t="shared" si="42"/>
        <v>0</v>
      </c>
      <c r="G135" s="49"/>
      <c r="H135" s="28">
        <f t="shared" si="43"/>
        <v>0</v>
      </c>
      <c r="I135" s="51"/>
      <c r="J135" s="28">
        <f t="shared" si="44"/>
        <v>0</v>
      </c>
      <c r="K135" s="51"/>
      <c r="L135" s="28">
        <f t="shared" si="45"/>
        <v>0</v>
      </c>
      <c r="M135" s="51"/>
      <c r="N135" s="28">
        <f t="shared" si="46"/>
        <v>0</v>
      </c>
      <c r="O135" s="51"/>
      <c r="P135" s="29">
        <f t="shared" si="47"/>
        <v>0</v>
      </c>
      <c r="Q135" s="12"/>
    </row>
    <row r="136" spans="1:17" ht="12.75">
      <c r="A136" s="30"/>
      <c r="B136" s="79"/>
      <c r="C136" s="32"/>
      <c r="D136" s="31"/>
      <c r="E136" s="62"/>
      <c r="F136" s="3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2"/>
    </row>
    <row r="137" spans="1:17" ht="12.75">
      <c r="A137" s="13" t="s">
        <v>15</v>
      </c>
      <c r="B137" s="74"/>
      <c r="C137" s="15"/>
      <c r="D137" s="110" t="s">
        <v>16</v>
      </c>
      <c r="E137" s="110"/>
      <c r="F137" s="35" t="s">
        <v>5</v>
      </c>
      <c r="G137" s="16"/>
      <c r="H137" s="16"/>
      <c r="I137" s="16"/>
      <c r="J137" s="16"/>
      <c r="K137" s="16"/>
      <c r="L137" s="16"/>
      <c r="M137" s="36" t="s">
        <v>17</v>
      </c>
      <c r="N137" s="16"/>
      <c r="O137" s="16"/>
      <c r="P137" s="16"/>
      <c r="Q137" s="37">
        <f>Q138+Q139+F139</f>
        <v>0</v>
      </c>
    </row>
    <row r="138" spans="1:17" ht="12.75">
      <c r="A138" s="18"/>
      <c r="B138" s="75"/>
      <c r="C138" s="15"/>
      <c r="D138" s="38" t="s">
        <v>11</v>
      </c>
      <c r="E138" s="63" t="s">
        <v>12</v>
      </c>
      <c r="F138" s="17"/>
      <c r="G138" s="16"/>
      <c r="H138" s="16"/>
      <c r="I138" s="16"/>
      <c r="J138" s="16"/>
      <c r="K138" s="16"/>
      <c r="L138" s="16"/>
      <c r="M138" s="36" t="s">
        <v>18</v>
      </c>
      <c r="N138" s="16"/>
      <c r="O138" s="16"/>
      <c r="P138" s="16"/>
      <c r="Q138" s="37">
        <f>F113+H113+J113+L113+N113+P113</f>
        <v>0</v>
      </c>
    </row>
    <row r="139" spans="1:17" ht="13.5" thickBot="1">
      <c r="A139" s="39"/>
      <c r="B139" s="80"/>
      <c r="C139" s="56"/>
      <c r="D139" s="52"/>
      <c r="E139" s="64"/>
      <c r="F139" s="40">
        <f>IF(AND((60*D139+E139)&gt;0,(60*D139+E139)&lt;242),INT(1.620772896*POWER(ABS(60*D139+E139-242.76),1.81)),0)</f>
        <v>0</v>
      </c>
      <c r="G139" s="41"/>
      <c r="H139" s="41"/>
      <c r="I139" s="41"/>
      <c r="J139" s="41"/>
      <c r="K139" s="41"/>
      <c r="L139" s="41"/>
      <c r="M139" s="42" t="s">
        <v>19</v>
      </c>
      <c r="N139" s="41"/>
      <c r="O139" s="41"/>
      <c r="P139" s="41"/>
      <c r="Q139" s="43">
        <f>F126+H126+J126+L126+N126+P126</f>
        <v>0</v>
      </c>
    </row>
    <row r="143" ht="13.5" thickBot="1"/>
    <row r="144" spans="1:17" ht="18">
      <c r="A144" s="53" t="s">
        <v>14</v>
      </c>
      <c r="B144" s="72"/>
      <c r="C144" s="111"/>
      <c r="D144" s="111"/>
      <c r="E144" s="111"/>
      <c r="F144" s="111"/>
      <c r="G144" s="111"/>
      <c r="H144" s="111"/>
      <c r="I144" s="111"/>
      <c r="J144" s="6"/>
      <c r="K144" s="6"/>
      <c r="L144" s="6"/>
      <c r="M144" s="6"/>
      <c r="N144" s="6"/>
      <c r="O144" s="6"/>
      <c r="P144" s="6"/>
      <c r="Q144" s="7"/>
    </row>
    <row r="145" spans="1:17" ht="12.75">
      <c r="A145" s="8"/>
      <c r="B145" s="73"/>
      <c r="C145" s="10"/>
      <c r="D145" s="9"/>
      <c r="E145" s="57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2"/>
    </row>
    <row r="146" spans="1:17" ht="12.75">
      <c r="A146" s="13" t="s">
        <v>2</v>
      </c>
      <c r="B146" s="74"/>
      <c r="C146" s="15"/>
      <c r="D146" s="14"/>
      <c r="E146" s="5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7"/>
      <c r="Q146" s="12"/>
    </row>
    <row r="147" spans="1:17" ht="12.75">
      <c r="A147" s="18" t="s">
        <v>24</v>
      </c>
      <c r="B147" s="75" t="s">
        <v>1</v>
      </c>
      <c r="C147" s="15" t="s">
        <v>4</v>
      </c>
      <c r="D147" s="110" t="s">
        <v>6</v>
      </c>
      <c r="E147" s="110"/>
      <c r="F147" s="16" t="s">
        <v>5</v>
      </c>
      <c r="G147" s="16" t="s">
        <v>13</v>
      </c>
      <c r="H147" s="16" t="s">
        <v>5</v>
      </c>
      <c r="I147" s="16" t="s">
        <v>7</v>
      </c>
      <c r="J147" s="16" t="s">
        <v>5</v>
      </c>
      <c r="K147" s="16" t="s">
        <v>8</v>
      </c>
      <c r="L147" s="16" t="s">
        <v>5</v>
      </c>
      <c r="M147" s="16" t="s">
        <v>9</v>
      </c>
      <c r="N147" s="16" t="s">
        <v>5</v>
      </c>
      <c r="O147" s="16" t="s">
        <v>10</v>
      </c>
      <c r="P147" s="17" t="s">
        <v>5</v>
      </c>
      <c r="Q147" s="12"/>
    </row>
    <row r="148" spans="1:17" ht="12.75">
      <c r="A148" s="19"/>
      <c r="B148" s="76"/>
      <c r="C148" s="21"/>
      <c r="D148" s="20" t="s">
        <v>11</v>
      </c>
      <c r="E148" s="59" t="s">
        <v>12</v>
      </c>
      <c r="F148" s="22">
        <f>LARGE(F149:F157,1)+LARGE(F149:F157,2)+LARGE(F149:F157,3)</f>
        <v>0</v>
      </c>
      <c r="G148" s="23" t="s">
        <v>12</v>
      </c>
      <c r="H148" s="22">
        <f>LARGE(H149:H157,1)+LARGE(H149:H157,2)+LARGE(H149:H157,3)</f>
        <v>0</v>
      </c>
      <c r="I148" s="23" t="s">
        <v>0</v>
      </c>
      <c r="J148" s="22">
        <f>LARGE(J149:J157,1)+LARGE(J149:J157,2)+LARGE(J149:J157,3)</f>
        <v>0</v>
      </c>
      <c r="K148" s="23" t="s">
        <v>0</v>
      </c>
      <c r="L148" s="22">
        <f>LARGE(L149:L157,1)+LARGE(L149:L157,2)+LARGE(L149:L157,3)</f>
        <v>0</v>
      </c>
      <c r="M148" s="23" t="s">
        <v>0</v>
      </c>
      <c r="N148" s="22">
        <f>LARGE(N149:N157,1)+LARGE(N149:N157,2)+LARGE(N149:N157,3)</f>
        <v>0</v>
      </c>
      <c r="O148" s="23" t="s">
        <v>0</v>
      </c>
      <c r="P148" s="24">
        <f>LARGE(P149:P157,1)+LARGE(P149:P157,2)+LARGE(P149:P157,3)</f>
        <v>0</v>
      </c>
      <c r="Q148" s="25"/>
    </row>
    <row r="149" spans="1:17" ht="12.75">
      <c r="A149" s="44"/>
      <c r="B149" s="77"/>
      <c r="C149" s="54"/>
      <c r="D149" s="45"/>
      <c r="E149" s="60"/>
      <c r="F149" s="26">
        <f>IF(AND((60*D149+E149)&gt;0,(60*D149+E149)&lt;211),INT(0.31793*POWER(ABS(60*D149+E149-211.77),1.85)+0.5),0)</f>
        <v>0</v>
      </c>
      <c r="G149" s="48"/>
      <c r="H149" s="26">
        <f>IF(AND(G149&gt;0,G149&lt;18.5),INT(27.75955*POWER(ABS(G149-18.53),1.92)+0.5),0)</f>
        <v>0</v>
      </c>
      <c r="I149" s="50"/>
      <c r="J149" s="26">
        <f>IF(I149&gt;100,INT(42.84872*POWER(ABS(I149-100),0.75)+0.5),0)</f>
        <v>0</v>
      </c>
      <c r="K149" s="50"/>
      <c r="L149" s="26">
        <f>IF(K149&gt;250,INT(2.482473*POWER(ABS(K149-250),1.05)+0.5),0)</f>
        <v>0</v>
      </c>
      <c r="M149" s="50"/>
      <c r="N149" s="26">
        <f>IF(M149&gt;400,INT(4.4247407*POWER(ABS(M149-400),0.8)+0.5),0)</f>
        <v>0</v>
      </c>
      <c r="O149" s="50"/>
      <c r="P149" s="27">
        <f>IF(O149&gt;800,INT(0.544767314*POWER(ABS(O149-800),0.92)+0.5),0)</f>
        <v>0</v>
      </c>
      <c r="Q149" s="12"/>
    </row>
    <row r="150" spans="1:17" ht="12.75">
      <c r="A150" s="44"/>
      <c r="B150" s="77"/>
      <c r="C150" s="54"/>
      <c r="D150" s="45"/>
      <c r="E150" s="60"/>
      <c r="F150" s="26">
        <f aca="true" t="shared" si="48" ref="F150:F157">IF(AND((60*D150+E150)&gt;0,(60*D150+E150)&lt;211),INT(0.31793*POWER(ABS(60*D150+E150-211.77),1.85)+0.5),0)</f>
        <v>0</v>
      </c>
      <c r="G150" s="48"/>
      <c r="H150" s="26">
        <f aca="true" t="shared" si="49" ref="H150:H157">IF(AND(G150&gt;0,G150&lt;18.5),INT(27.75955*POWER(ABS(G150-18.53),1.92)+0.5),0)</f>
        <v>0</v>
      </c>
      <c r="I150" s="50"/>
      <c r="J150" s="26">
        <f aca="true" t="shared" si="50" ref="J150:J157">IF(I150&gt;100,INT(42.84872*POWER(ABS(I150-100),0.75)+0.5),0)</f>
        <v>0</v>
      </c>
      <c r="K150" s="50"/>
      <c r="L150" s="26">
        <f aca="true" t="shared" si="51" ref="L150:L157">IF(K150&gt;250,INT(2.482473*POWER(ABS(K150-250),1.05)+0.5),0)</f>
        <v>0</v>
      </c>
      <c r="M150" s="50"/>
      <c r="N150" s="26">
        <f aca="true" t="shared" si="52" ref="N150:N157">IF(M150&gt;400,INT(4.4247407*POWER(ABS(M150-400),0.8)+0.5),0)</f>
        <v>0</v>
      </c>
      <c r="O150" s="50"/>
      <c r="P150" s="27">
        <f aca="true" t="shared" si="53" ref="P150:P157">IF(O150&gt;800,INT(0.544767314*POWER(ABS(O150-800),0.92)+0.5),0)</f>
        <v>0</v>
      </c>
      <c r="Q150" s="12"/>
    </row>
    <row r="151" spans="1:17" ht="12.75">
      <c r="A151" s="44"/>
      <c r="B151" s="77"/>
      <c r="C151" s="54"/>
      <c r="D151" s="45"/>
      <c r="E151" s="60"/>
      <c r="F151" s="26">
        <f t="shared" si="48"/>
        <v>0</v>
      </c>
      <c r="G151" s="48"/>
      <c r="H151" s="26">
        <f t="shared" si="49"/>
        <v>0</v>
      </c>
      <c r="I151" s="50"/>
      <c r="J151" s="26">
        <f t="shared" si="50"/>
        <v>0</v>
      </c>
      <c r="K151" s="50"/>
      <c r="L151" s="26">
        <f t="shared" si="51"/>
        <v>0</v>
      </c>
      <c r="M151" s="50"/>
      <c r="N151" s="26">
        <f t="shared" si="52"/>
        <v>0</v>
      </c>
      <c r="O151" s="50"/>
      <c r="P151" s="27">
        <f t="shared" si="53"/>
        <v>0</v>
      </c>
      <c r="Q151" s="12"/>
    </row>
    <row r="152" spans="1:17" ht="12.75">
      <c r="A152" s="44"/>
      <c r="B152" s="77"/>
      <c r="C152" s="54"/>
      <c r="D152" s="45"/>
      <c r="E152" s="60"/>
      <c r="F152" s="26">
        <f t="shared" si="48"/>
        <v>0</v>
      </c>
      <c r="G152" s="48"/>
      <c r="H152" s="26">
        <f t="shared" si="49"/>
        <v>0</v>
      </c>
      <c r="I152" s="50"/>
      <c r="J152" s="26">
        <f t="shared" si="50"/>
        <v>0</v>
      </c>
      <c r="K152" s="50"/>
      <c r="L152" s="26">
        <f t="shared" si="51"/>
        <v>0</v>
      </c>
      <c r="M152" s="50"/>
      <c r="N152" s="26">
        <f t="shared" si="52"/>
        <v>0</v>
      </c>
      <c r="O152" s="50"/>
      <c r="P152" s="27">
        <f t="shared" si="53"/>
        <v>0</v>
      </c>
      <c r="Q152" s="12"/>
    </row>
    <row r="153" spans="1:17" ht="12.75">
      <c r="A153" s="44"/>
      <c r="B153" s="77"/>
      <c r="C153" s="54"/>
      <c r="D153" s="45"/>
      <c r="E153" s="60"/>
      <c r="F153" s="26">
        <f t="shared" si="48"/>
        <v>0</v>
      </c>
      <c r="G153" s="48"/>
      <c r="H153" s="26">
        <f t="shared" si="49"/>
        <v>0</v>
      </c>
      <c r="I153" s="50"/>
      <c r="J153" s="26">
        <f t="shared" si="50"/>
        <v>0</v>
      </c>
      <c r="K153" s="50"/>
      <c r="L153" s="26">
        <f t="shared" si="51"/>
        <v>0</v>
      </c>
      <c r="M153" s="50"/>
      <c r="N153" s="26">
        <f t="shared" si="52"/>
        <v>0</v>
      </c>
      <c r="O153" s="50"/>
      <c r="P153" s="27">
        <f t="shared" si="53"/>
        <v>0</v>
      </c>
      <c r="Q153" s="12"/>
    </row>
    <row r="154" spans="1:17" ht="12.75">
      <c r="A154" s="44"/>
      <c r="B154" s="77"/>
      <c r="C154" s="54"/>
      <c r="D154" s="45"/>
      <c r="E154" s="60"/>
      <c r="F154" s="26">
        <f t="shared" si="48"/>
        <v>0</v>
      </c>
      <c r="G154" s="48"/>
      <c r="H154" s="26">
        <f t="shared" si="49"/>
        <v>0</v>
      </c>
      <c r="I154" s="50"/>
      <c r="J154" s="26">
        <f t="shared" si="50"/>
        <v>0</v>
      </c>
      <c r="K154" s="50"/>
      <c r="L154" s="26">
        <f t="shared" si="51"/>
        <v>0</v>
      </c>
      <c r="M154" s="50"/>
      <c r="N154" s="26">
        <f t="shared" si="52"/>
        <v>0</v>
      </c>
      <c r="O154" s="50"/>
      <c r="P154" s="27">
        <f t="shared" si="53"/>
        <v>0</v>
      </c>
      <c r="Q154" s="12"/>
    </row>
    <row r="155" spans="1:17" ht="12.75">
      <c r="A155" s="44"/>
      <c r="B155" s="77"/>
      <c r="C155" s="54"/>
      <c r="D155" s="45"/>
      <c r="E155" s="60"/>
      <c r="F155" s="26">
        <f t="shared" si="48"/>
        <v>0</v>
      </c>
      <c r="G155" s="48"/>
      <c r="H155" s="26">
        <f t="shared" si="49"/>
        <v>0</v>
      </c>
      <c r="I155" s="50"/>
      <c r="J155" s="26">
        <f t="shared" si="50"/>
        <v>0</v>
      </c>
      <c r="K155" s="50"/>
      <c r="L155" s="26">
        <f t="shared" si="51"/>
        <v>0</v>
      </c>
      <c r="M155" s="50"/>
      <c r="N155" s="26">
        <f t="shared" si="52"/>
        <v>0</v>
      </c>
      <c r="O155" s="50"/>
      <c r="P155" s="27">
        <f t="shared" si="53"/>
        <v>0</v>
      </c>
      <c r="Q155" s="12"/>
    </row>
    <row r="156" spans="1:17" ht="12.75">
      <c r="A156" s="44"/>
      <c r="B156" s="77"/>
      <c r="C156" s="54"/>
      <c r="D156" s="45"/>
      <c r="E156" s="60"/>
      <c r="F156" s="26">
        <f t="shared" si="48"/>
        <v>0</v>
      </c>
      <c r="G156" s="48"/>
      <c r="H156" s="26">
        <f t="shared" si="49"/>
        <v>0</v>
      </c>
      <c r="I156" s="50"/>
      <c r="J156" s="26">
        <f t="shared" si="50"/>
        <v>0</v>
      </c>
      <c r="K156" s="50"/>
      <c r="L156" s="26">
        <f t="shared" si="51"/>
        <v>0</v>
      </c>
      <c r="M156" s="50"/>
      <c r="N156" s="26">
        <f t="shared" si="52"/>
        <v>0</v>
      </c>
      <c r="O156" s="50"/>
      <c r="P156" s="27">
        <f t="shared" si="53"/>
        <v>0</v>
      </c>
      <c r="Q156" s="12"/>
    </row>
    <row r="157" spans="1:17" ht="12.75">
      <c r="A157" s="46"/>
      <c r="B157" s="78"/>
      <c r="C157" s="55"/>
      <c r="D157" s="47"/>
      <c r="E157" s="61"/>
      <c r="F157" s="28">
        <f t="shared" si="48"/>
        <v>0</v>
      </c>
      <c r="G157" s="49"/>
      <c r="H157" s="28">
        <f t="shared" si="49"/>
        <v>0</v>
      </c>
      <c r="I157" s="51"/>
      <c r="J157" s="28">
        <f t="shared" si="50"/>
        <v>0</v>
      </c>
      <c r="K157" s="51"/>
      <c r="L157" s="28">
        <f t="shared" si="51"/>
        <v>0</v>
      </c>
      <c r="M157" s="51"/>
      <c r="N157" s="28">
        <f t="shared" si="52"/>
        <v>0</v>
      </c>
      <c r="O157" s="51"/>
      <c r="P157" s="29">
        <f t="shared" si="53"/>
        <v>0</v>
      </c>
      <c r="Q157" s="12"/>
    </row>
    <row r="158" spans="1:17" ht="12.75">
      <c r="A158" s="30"/>
      <c r="B158" s="79"/>
      <c r="C158" s="32"/>
      <c r="D158" s="31"/>
      <c r="E158" s="6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12"/>
    </row>
    <row r="159" spans="1:17" ht="12.75">
      <c r="A159" s="13" t="s">
        <v>3</v>
      </c>
      <c r="B159" s="74"/>
      <c r="C159" s="15"/>
      <c r="D159" s="14"/>
      <c r="E159" s="5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7"/>
      <c r="Q159" s="12"/>
    </row>
    <row r="160" spans="1:17" ht="12.75">
      <c r="A160" s="18" t="s">
        <v>24</v>
      </c>
      <c r="B160" s="75"/>
      <c r="C160" s="15" t="s">
        <v>4</v>
      </c>
      <c r="D160" s="110" t="s">
        <v>6</v>
      </c>
      <c r="E160" s="110"/>
      <c r="F160" s="16" t="s">
        <v>5</v>
      </c>
      <c r="G160" s="16" t="s">
        <v>13</v>
      </c>
      <c r="H160" s="16" t="s">
        <v>5</v>
      </c>
      <c r="I160" s="16" t="s">
        <v>7</v>
      </c>
      <c r="J160" s="16" t="s">
        <v>5</v>
      </c>
      <c r="K160" s="16" t="s">
        <v>8</v>
      </c>
      <c r="L160" s="16" t="s">
        <v>5</v>
      </c>
      <c r="M160" s="16" t="s">
        <v>9</v>
      </c>
      <c r="N160" s="16" t="s">
        <v>5</v>
      </c>
      <c r="O160" s="16" t="s">
        <v>10</v>
      </c>
      <c r="P160" s="17" t="s">
        <v>5</v>
      </c>
      <c r="Q160" s="12"/>
    </row>
    <row r="161" spans="1:17" ht="12.75">
      <c r="A161" s="19"/>
      <c r="B161" s="76"/>
      <c r="C161" s="21"/>
      <c r="D161" s="20" t="s">
        <v>11</v>
      </c>
      <c r="E161" s="59" t="s">
        <v>12</v>
      </c>
      <c r="F161" s="22">
        <f>LARGE(F162:F170,1)+LARGE(F162:F170,2)+LARGE(F162:F170,3)</f>
        <v>0</v>
      </c>
      <c r="G161" s="23" t="s">
        <v>12</v>
      </c>
      <c r="H161" s="22">
        <f>LARGE(H162:H170,1)+LARGE(H162:H170,2)+LARGE(H162:H170,3)</f>
        <v>0</v>
      </c>
      <c r="I161" s="23" t="s">
        <v>0</v>
      </c>
      <c r="J161" s="22">
        <f>LARGE(J162:J170,1)+LARGE(J162:J170,2)+LARGE(J162:J170,3)</f>
        <v>0</v>
      </c>
      <c r="K161" s="23" t="s">
        <v>0</v>
      </c>
      <c r="L161" s="22">
        <f>LARGE(L162:L170,1)+LARGE(L162:L170,2)+LARGE(L162:L170,3)</f>
        <v>0</v>
      </c>
      <c r="M161" s="23" t="s">
        <v>0</v>
      </c>
      <c r="N161" s="22">
        <f>LARGE(N162:N170,1)+LARGE(N162:N170,2)+LARGE(N162:N170,3)</f>
        <v>0</v>
      </c>
      <c r="O161" s="23" t="s">
        <v>0</v>
      </c>
      <c r="P161" s="24">
        <f>LARGE(P162:P170,1)+LARGE(P162:P170,2)+LARGE(P162:P170,3)</f>
        <v>0</v>
      </c>
      <c r="Q161" s="25"/>
    </row>
    <row r="162" spans="1:17" ht="12.75">
      <c r="A162" s="44"/>
      <c r="B162" s="77"/>
      <c r="C162" s="54"/>
      <c r="D162" s="45"/>
      <c r="E162" s="60"/>
      <c r="F162" s="26">
        <f>IF(AND((60*D162+E162)&gt;0,(60*D162+E162)&lt;201),INT(0.3179301*POWER(ABS(60*D162+E162-201.77),1.85)+0.5),0)</f>
        <v>0</v>
      </c>
      <c r="G162" s="48"/>
      <c r="H162" s="26">
        <f>IF(AND(G162&gt;0,G162&lt;18),INT(26.81044*POWER(ABS(G162-18.04),1.92)+0.5),0)</f>
        <v>0</v>
      </c>
      <c r="I162" s="50"/>
      <c r="J162" s="26">
        <f>IF(I162&gt;100,INT(9.629087*POWER(ABS(I162-100),1.05)+0.5),0)</f>
        <v>0</v>
      </c>
      <c r="K162" s="50"/>
      <c r="L162" s="26">
        <f>IF(K162&gt;300,INT(5.459439*POWER(ABS(K162-300),0.9)+0.5),0)</f>
        <v>0</v>
      </c>
      <c r="M162" s="50"/>
      <c r="N162" s="26">
        <f>IF(M162&gt;500,INT(3.8712164*POWER(ABS(M162-500),0.8)+0.5),0)</f>
        <v>0</v>
      </c>
      <c r="O162" s="50"/>
      <c r="P162" s="34">
        <f>IF(O162&gt;1230,INT(1.2086984*POWER(ABS(O162-1230),0.8)+0.5),0)</f>
        <v>0</v>
      </c>
      <c r="Q162" s="12"/>
    </row>
    <row r="163" spans="1:17" ht="12.75">
      <c r="A163" s="44"/>
      <c r="B163" s="77"/>
      <c r="C163" s="54"/>
      <c r="D163" s="45"/>
      <c r="E163" s="60"/>
      <c r="F163" s="26">
        <f aca="true" t="shared" si="54" ref="F163:F170">IF(AND((60*D163+E163)&gt;0,(60*D163+E163)&lt;201),INT(0.3179301*POWER(ABS(60*D163+E163-201.77),1.85)+0.5),0)</f>
        <v>0</v>
      </c>
      <c r="G163" s="48"/>
      <c r="H163" s="26">
        <f aca="true" t="shared" si="55" ref="H163:H170">IF(AND(G163&gt;0,G163&lt;18),INT(26.81044*POWER(ABS(G163-18.04),1.92)+0.5),0)</f>
        <v>0</v>
      </c>
      <c r="I163" s="50"/>
      <c r="J163" s="26">
        <f aca="true" t="shared" si="56" ref="J163:J170">IF(I163&gt;100,INT(9.629087*POWER(ABS(I163-100),1.05)+0.5),0)</f>
        <v>0</v>
      </c>
      <c r="K163" s="50"/>
      <c r="L163" s="26">
        <f aca="true" t="shared" si="57" ref="L163:L170">IF(K163&gt;300,INT(5.459439*POWER(ABS(K163-300),0.9)+0.5),0)</f>
        <v>0</v>
      </c>
      <c r="M163" s="50"/>
      <c r="N163" s="26">
        <f aca="true" t="shared" si="58" ref="N163:N170">IF(M163&gt;500,INT(3.8712164*POWER(ABS(M163-500),0.8)+0.5),0)</f>
        <v>0</v>
      </c>
      <c r="O163" s="50"/>
      <c r="P163" s="27">
        <f aca="true" t="shared" si="59" ref="P163:P170">IF(O163&gt;1230,INT(1.2086984*POWER(ABS(O163-1230),0.8)+0.5),0)</f>
        <v>0</v>
      </c>
      <c r="Q163" s="12"/>
    </row>
    <row r="164" spans="1:17" ht="12.75">
      <c r="A164" s="44"/>
      <c r="B164" s="77"/>
      <c r="C164" s="54"/>
      <c r="D164" s="45"/>
      <c r="E164" s="60"/>
      <c r="F164" s="26">
        <f t="shared" si="54"/>
        <v>0</v>
      </c>
      <c r="G164" s="48"/>
      <c r="H164" s="26">
        <f t="shared" si="55"/>
        <v>0</v>
      </c>
      <c r="I164" s="50"/>
      <c r="J164" s="26">
        <f t="shared" si="56"/>
        <v>0</v>
      </c>
      <c r="K164" s="50"/>
      <c r="L164" s="26">
        <f t="shared" si="57"/>
        <v>0</v>
      </c>
      <c r="M164" s="50"/>
      <c r="N164" s="26">
        <f t="shared" si="58"/>
        <v>0</v>
      </c>
      <c r="O164" s="50"/>
      <c r="P164" s="27">
        <f t="shared" si="59"/>
        <v>0</v>
      </c>
      <c r="Q164" s="12"/>
    </row>
    <row r="165" spans="1:17" ht="12.75">
      <c r="A165" s="44"/>
      <c r="B165" s="77"/>
      <c r="C165" s="54"/>
      <c r="D165" s="45"/>
      <c r="E165" s="60"/>
      <c r="F165" s="26">
        <f t="shared" si="54"/>
        <v>0</v>
      </c>
      <c r="G165" s="48"/>
      <c r="H165" s="26">
        <f t="shared" si="55"/>
        <v>0</v>
      </c>
      <c r="I165" s="50"/>
      <c r="J165" s="26">
        <f t="shared" si="56"/>
        <v>0</v>
      </c>
      <c r="K165" s="50"/>
      <c r="L165" s="26">
        <f t="shared" si="57"/>
        <v>0</v>
      </c>
      <c r="M165" s="50"/>
      <c r="N165" s="26">
        <f t="shared" si="58"/>
        <v>0</v>
      </c>
      <c r="O165" s="50"/>
      <c r="P165" s="27">
        <f t="shared" si="59"/>
        <v>0</v>
      </c>
      <c r="Q165" s="12"/>
    </row>
    <row r="166" spans="1:17" ht="12.75">
      <c r="A166" s="44"/>
      <c r="B166" s="77"/>
      <c r="C166" s="54"/>
      <c r="D166" s="45"/>
      <c r="E166" s="60"/>
      <c r="F166" s="26">
        <f t="shared" si="54"/>
        <v>0</v>
      </c>
      <c r="G166" s="48"/>
      <c r="H166" s="26">
        <f t="shared" si="55"/>
        <v>0</v>
      </c>
      <c r="I166" s="50"/>
      <c r="J166" s="26">
        <f t="shared" si="56"/>
        <v>0</v>
      </c>
      <c r="K166" s="50"/>
      <c r="L166" s="26">
        <f t="shared" si="57"/>
        <v>0</v>
      </c>
      <c r="M166" s="50"/>
      <c r="N166" s="26">
        <f t="shared" si="58"/>
        <v>0</v>
      </c>
      <c r="O166" s="50"/>
      <c r="P166" s="27">
        <f t="shared" si="59"/>
        <v>0</v>
      </c>
      <c r="Q166" s="12"/>
    </row>
    <row r="167" spans="1:17" ht="12.75">
      <c r="A167" s="44"/>
      <c r="B167" s="77"/>
      <c r="C167" s="54"/>
      <c r="D167" s="45"/>
      <c r="E167" s="60"/>
      <c r="F167" s="26">
        <f t="shared" si="54"/>
        <v>0</v>
      </c>
      <c r="G167" s="48"/>
      <c r="H167" s="26">
        <f t="shared" si="55"/>
        <v>0</v>
      </c>
      <c r="I167" s="50"/>
      <c r="J167" s="26">
        <f t="shared" si="56"/>
        <v>0</v>
      </c>
      <c r="K167" s="50"/>
      <c r="L167" s="26">
        <f t="shared" si="57"/>
        <v>0</v>
      </c>
      <c r="M167" s="50"/>
      <c r="N167" s="26">
        <f t="shared" si="58"/>
        <v>0</v>
      </c>
      <c r="O167" s="50"/>
      <c r="P167" s="27">
        <f t="shared" si="59"/>
        <v>0</v>
      </c>
      <c r="Q167" s="12"/>
    </row>
    <row r="168" spans="1:17" ht="12.75">
      <c r="A168" s="44"/>
      <c r="B168" s="77"/>
      <c r="C168" s="54"/>
      <c r="D168" s="45"/>
      <c r="E168" s="60"/>
      <c r="F168" s="26">
        <f t="shared" si="54"/>
        <v>0</v>
      </c>
      <c r="G168" s="48"/>
      <c r="H168" s="26">
        <f t="shared" si="55"/>
        <v>0</v>
      </c>
      <c r="I168" s="50"/>
      <c r="J168" s="26">
        <f t="shared" si="56"/>
        <v>0</v>
      </c>
      <c r="K168" s="50"/>
      <c r="L168" s="26">
        <f t="shared" si="57"/>
        <v>0</v>
      </c>
      <c r="M168" s="50"/>
      <c r="N168" s="26">
        <f t="shared" si="58"/>
        <v>0</v>
      </c>
      <c r="O168" s="50"/>
      <c r="P168" s="27">
        <f t="shared" si="59"/>
        <v>0</v>
      </c>
      <c r="Q168" s="12"/>
    </row>
    <row r="169" spans="1:17" ht="12.75">
      <c r="A169" s="44"/>
      <c r="B169" s="77"/>
      <c r="C169" s="54"/>
      <c r="D169" s="45"/>
      <c r="E169" s="60"/>
      <c r="F169" s="26">
        <f t="shared" si="54"/>
        <v>0</v>
      </c>
      <c r="G169" s="48"/>
      <c r="H169" s="26">
        <f t="shared" si="55"/>
        <v>0</v>
      </c>
      <c r="I169" s="50"/>
      <c r="J169" s="26">
        <f t="shared" si="56"/>
        <v>0</v>
      </c>
      <c r="K169" s="50"/>
      <c r="L169" s="26">
        <f t="shared" si="57"/>
        <v>0</v>
      </c>
      <c r="M169" s="50"/>
      <c r="N169" s="26">
        <f t="shared" si="58"/>
        <v>0</v>
      </c>
      <c r="O169" s="50"/>
      <c r="P169" s="27">
        <f t="shared" si="59"/>
        <v>0</v>
      </c>
      <c r="Q169" s="12"/>
    </row>
    <row r="170" spans="1:17" ht="12.75">
      <c r="A170" s="46"/>
      <c r="B170" s="78"/>
      <c r="C170" s="55"/>
      <c r="D170" s="47"/>
      <c r="E170" s="61"/>
      <c r="F170" s="28">
        <f t="shared" si="54"/>
        <v>0</v>
      </c>
      <c r="G170" s="49"/>
      <c r="H170" s="28">
        <f t="shared" si="55"/>
        <v>0</v>
      </c>
      <c r="I170" s="51"/>
      <c r="J170" s="28">
        <f t="shared" si="56"/>
        <v>0</v>
      </c>
      <c r="K170" s="51"/>
      <c r="L170" s="28">
        <f t="shared" si="57"/>
        <v>0</v>
      </c>
      <c r="M170" s="51"/>
      <c r="N170" s="28">
        <f t="shared" si="58"/>
        <v>0</v>
      </c>
      <c r="O170" s="51"/>
      <c r="P170" s="29">
        <f t="shared" si="59"/>
        <v>0</v>
      </c>
      <c r="Q170" s="12"/>
    </row>
    <row r="171" spans="1:17" ht="12.75">
      <c r="A171" s="30"/>
      <c r="B171" s="79"/>
      <c r="C171" s="32"/>
      <c r="D171" s="31"/>
      <c r="E171" s="62"/>
      <c r="F171" s="3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2"/>
    </row>
    <row r="172" spans="1:17" ht="12.75">
      <c r="A172" s="13" t="s">
        <v>15</v>
      </c>
      <c r="B172" s="74"/>
      <c r="C172" s="15"/>
      <c r="D172" s="110" t="s">
        <v>16</v>
      </c>
      <c r="E172" s="110"/>
      <c r="F172" s="35" t="s">
        <v>5</v>
      </c>
      <c r="G172" s="16"/>
      <c r="H172" s="16"/>
      <c r="I172" s="16"/>
      <c r="J172" s="16"/>
      <c r="K172" s="16"/>
      <c r="L172" s="16"/>
      <c r="M172" s="36" t="s">
        <v>17</v>
      </c>
      <c r="N172" s="16"/>
      <c r="O172" s="16"/>
      <c r="P172" s="16"/>
      <c r="Q172" s="37">
        <f>Q173+Q174+F174</f>
        <v>0</v>
      </c>
    </row>
    <row r="173" spans="1:17" ht="12.75">
      <c r="A173" s="18"/>
      <c r="B173" s="75"/>
      <c r="C173" s="15"/>
      <c r="D173" s="38" t="s">
        <v>11</v>
      </c>
      <c r="E173" s="63" t="s">
        <v>12</v>
      </c>
      <c r="F173" s="17"/>
      <c r="G173" s="16"/>
      <c r="H173" s="16"/>
      <c r="I173" s="16"/>
      <c r="J173" s="16"/>
      <c r="K173" s="16"/>
      <c r="L173" s="16"/>
      <c r="M173" s="36" t="s">
        <v>18</v>
      </c>
      <c r="N173" s="16"/>
      <c r="O173" s="16"/>
      <c r="P173" s="16"/>
      <c r="Q173" s="37">
        <f>F148+H148+J148+L148+N148+P148</f>
        <v>0</v>
      </c>
    </row>
    <row r="174" spans="1:17" ht="13.5" thickBot="1">
      <c r="A174" s="39"/>
      <c r="B174" s="80"/>
      <c r="C174" s="56"/>
      <c r="D174" s="52"/>
      <c r="E174" s="64"/>
      <c r="F174" s="40">
        <f>IF(AND((60*D174+E174)&gt;0,(60*D174+E174)&lt;242),INT(1.620772896*POWER(ABS(60*D174+E174-242.76),1.81)),0)</f>
        <v>0</v>
      </c>
      <c r="G174" s="41"/>
      <c r="H174" s="41"/>
      <c r="I174" s="41"/>
      <c r="J174" s="41"/>
      <c r="K174" s="41"/>
      <c r="L174" s="41"/>
      <c r="M174" s="42" t="s">
        <v>19</v>
      </c>
      <c r="N174" s="41"/>
      <c r="O174" s="41"/>
      <c r="P174" s="41"/>
      <c r="Q174" s="43">
        <f>F161+H161+J161+L161+N161+P161</f>
        <v>0</v>
      </c>
    </row>
    <row r="178" ht="13.5" thickBot="1"/>
    <row r="179" spans="1:17" ht="18">
      <c r="A179" s="53" t="s">
        <v>14</v>
      </c>
      <c r="B179" s="72"/>
      <c r="C179" s="111"/>
      <c r="D179" s="111"/>
      <c r="E179" s="111"/>
      <c r="F179" s="111"/>
      <c r="G179" s="111"/>
      <c r="H179" s="111"/>
      <c r="I179" s="111"/>
      <c r="J179" s="6"/>
      <c r="K179" s="6"/>
      <c r="L179" s="6"/>
      <c r="M179" s="6"/>
      <c r="N179" s="6"/>
      <c r="O179" s="6"/>
      <c r="P179" s="6"/>
      <c r="Q179" s="7"/>
    </row>
    <row r="180" spans="1:17" ht="12.75">
      <c r="A180" s="8"/>
      <c r="B180" s="73"/>
      <c r="C180" s="10"/>
      <c r="D180" s="9"/>
      <c r="E180" s="57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2"/>
    </row>
    <row r="181" spans="1:17" ht="12.75">
      <c r="A181" s="13" t="s">
        <v>2</v>
      </c>
      <c r="B181" s="74"/>
      <c r="C181" s="15"/>
      <c r="D181" s="14"/>
      <c r="E181" s="5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7"/>
      <c r="Q181" s="12"/>
    </row>
    <row r="182" spans="1:17" ht="12.75">
      <c r="A182" s="18" t="s">
        <v>1</v>
      </c>
      <c r="B182" s="75" t="s">
        <v>1</v>
      </c>
      <c r="C182" s="15" t="s">
        <v>4</v>
      </c>
      <c r="D182" s="110" t="s">
        <v>6</v>
      </c>
      <c r="E182" s="110"/>
      <c r="F182" s="16" t="s">
        <v>5</v>
      </c>
      <c r="G182" s="16" t="s">
        <v>13</v>
      </c>
      <c r="H182" s="16" t="s">
        <v>5</v>
      </c>
      <c r="I182" s="16" t="s">
        <v>7</v>
      </c>
      <c r="J182" s="16" t="s">
        <v>5</v>
      </c>
      <c r="K182" s="16" t="s">
        <v>8</v>
      </c>
      <c r="L182" s="16" t="s">
        <v>5</v>
      </c>
      <c r="M182" s="16" t="s">
        <v>9</v>
      </c>
      <c r="N182" s="16" t="s">
        <v>5</v>
      </c>
      <c r="O182" s="16" t="s">
        <v>10</v>
      </c>
      <c r="P182" s="17" t="s">
        <v>5</v>
      </c>
      <c r="Q182" s="12"/>
    </row>
    <row r="183" spans="1:17" ht="12.75">
      <c r="A183" s="19"/>
      <c r="B183" s="76"/>
      <c r="C183" s="21"/>
      <c r="D183" s="20" t="s">
        <v>11</v>
      </c>
      <c r="E183" s="59" t="s">
        <v>12</v>
      </c>
      <c r="F183" s="22">
        <f>LARGE(F184:F192,1)+LARGE(F184:F192,2)+LARGE(F184:F192,3)</f>
        <v>0</v>
      </c>
      <c r="G183" s="23" t="s">
        <v>12</v>
      </c>
      <c r="H183" s="22">
        <f>LARGE(H184:H192,1)+LARGE(H184:H192,2)+LARGE(H184:H192,3)</f>
        <v>0</v>
      </c>
      <c r="I183" s="23" t="s">
        <v>0</v>
      </c>
      <c r="J183" s="22">
        <f>LARGE(J184:J192,1)+LARGE(J184:J192,2)+LARGE(J184:J192,3)</f>
        <v>0</v>
      </c>
      <c r="K183" s="23" t="s">
        <v>0</v>
      </c>
      <c r="L183" s="22">
        <f>LARGE(L184:L192,1)+LARGE(L184:L192,2)+LARGE(L184:L192,3)</f>
        <v>0</v>
      </c>
      <c r="M183" s="23" t="s">
        <v>0</v>
      </c>
      <c r="N183" s="22">
        <f>LARGE(N184:N192,1)+LARGE(N184:N192,2)+LARGE(N184:N192,3)</f>
        <v>0</v>
      </c>
      <c r="O183" s="23" t="s">
        <v>0</v>
      </c>
      <c r="P183" s="24">
        <f>LARGE(P184:P192,1)+LARGE(P184:P192,2)+LARGE(P184:P192,3)</f>
        <v>0</v>
      </c>
      <c r="Q183" s="25"/>
    </row>
    <row r="184" spans="1:17" ht="12.75">
      <c r="A184" s="44"/>
      <c r="B184" s="77"/>
      <c r="C184" s="54"/>
      <c r="D184" s="45"/>
      <c r="E184" s="60"/>
      <c r="F184" s="26">
        <f>IF(AND((60*D184+E184)&gt;0,(60*D184+E184)&lt;211),INT(0.31793*POWER(ABS(60*D184+E184-211.77),1.85)+0.5),0)</f>
        <v>0</v>
      </c>
      <c r="G184" s="48"/>
      <c r="H184" s="26">
        <f>IF(AND(G184&gt;0,G184&lt;18.5),INT(27.75955*POWER(ABS(G184-18.53),1.92)+0.5),0)</f>
        <v>0</v>
      </c>
      <c r="I184" s="50"/>
      <c r="J184" s="26">
        <f>IF(I184&gt;100,INT(42.84872*POWER(ABS(I184-100),0.75)+0.5),0)</f>
        <v>0</v>
      </c>
      <c r="K184" s="50"/>
      <c r="L184" s="26">
        <f>IF(K184&gt;250,INT(2.482473*POWER(ABS(K184-250),1.05)+0.5),0)</f>
        <v>0</v>
      </c>
      <c r="M184" s="50"/>
      <c r="N184" s="26">
        <f>IF(M184&gt;400,INT(4.4247407*POWER(ABS(M184-400),0.8)+0.5),0)</f>
        <v>0</v>
      </c>
      <c r="O184" s="50"/>
      <c r="P184" s="27">
        <f>IF(O184&gt;800,INT(0.544767314*POWER(ABS(O184-800),0.92)+0.5),0)</f>
        <v>0</v>
      </c>
      <c r="Q184" s="12"/>
    </row>
    <row r="185" spans="1:17" ht="12.75">
      <c r="A185" s="44"/>
      <c r="B185" s="77"/>
      <c r="C185" s="54"/>
      <c r="D185" s="45"/>
      <c r="E185" s="60"/>
      <c r="F185" s="26">
        <f aca="true" t="shared" si="60" ref="F185:F192">IF(AND((60*D185+E185)&gt;0,(60*D185+E185)&lt;211),INT(0.31793*POWER(ABS(60*D185+E185-211.77),1.85)+0.5),0)</f>
        <v>0</v>
      </c>
      <c r="G185" s="48"/>
      <c r="H185" s="26">
        <f aca="true" t="shared" si="61" ref="H185:H192">IF(AND(G185&gt;0,G185&lt;18.5),INT(27.75955*POWER(ABS(G185-18.53),1.92)+0.5),0)</f>
        <v>0</v>
      </c>
      <c r="I185" s="50"/>
      <c r="J185" s="26">
        <f aca="true" t="shared" si="62" ref="J185:J192">IF(I185&gt;100,INT(42.84872*POWER(ABS(I185-100),0.75)+0.5),0)</f>
        <v>0</v>
      </c>
      <c r="K185" s="50"/>
      <c r="L185" s="26">
        <f aca="true" t="shared" si="63" ref="L185:L192">IF(K185&gt;250,INT(2.482473*POWER(ABS(K185-250),1.05)+0.5),0)</f>
        <v>0</v>
      </c>
      <c r="M185" s="50"/>
      <c r="N185" s="26">
        <f aca="true" t="shared" si="64" ref="N185:N192">IF(M185&gt;400,INT(4.4247407*POWER(ABS(M185-400),0.8)+0.5),0)</f>
        <v>0</v>
      </c>
      <c r="O185" s="50"/>
      <c r="P185" s="27">
        <f aca="true" t="shared" si="65" ref="P185:P192">IF(O185&gt;800,INT(0.544767314*POWER(ABS(O185-800),0.92)+0.5),0)</f>
        <v>0</v>
      </c>
      <c r="Q185" s="12"/>
    </row>
    <row r="186" spans="1:17" ht="12.75">
      <c r="A186" s="44"/>
      <c r="B186" s="77"/>
      <c r="C186" s="54"/>
      <c r="D186" s="45"/>
      <c r="E186" s="60"/>
      <c r="F186" s="26">
        <f t="shared" si="60"/>
        <v>0</v>
      </c>
      <c r="G186" s="48"/>
      <c r="H186" s="26">
        <f t="shared" si="61"/>
        <v>0</v>
      </c>
      <c r="I186" s="50"/>
      <c r="J186" s="26">
        <f t="shared" si="62"/>
        <v>0</v>
      </c>
      <c r="K186" s="50"/>
      <c r="L186" s="26">
        <f t="shared" si="63"/>
        <v>0</v>
      </c>
      <c r="M186" s="50"/>
      <c r="N186" s="26">
        <f t="shared" si="64"/>
        <v>0</v>
      </c>
      <c r="O186" s="50"/>
      <c r="P186" s="27">
        <f t="shared" si="65"/>
        <v>0</v>
      </c>
      <c r="Q186" s="12"/>
    </row>
    <row r="187" spans="1:17" ht="12.75">
      <c r="A187" s="44"/>
      <c r="B187" s="77"/>
      <c r="C187" s="54"/>
      <c r="D187" s="45"/>
      <c r="E187" s="60"/>
      <c r="F187" s="26">
        <f t="shared" si="60"/>
        <v>0</v>
      </c>
      <c r="G187" s="48"/>
      <c r="H187" s="26">
        <f t="shared" si="61"/>
        <v>0</v>
      </c>
      <c r="I187" s="50"/>
      <c r="J187" s="26">
        <f t="shared" si="62"/>
        <v>0</v>
      </c>
      <c r="K187" s="50"/>
      <c r="L187" s="26">
        <f t="shared" si="63"/>
        <v>0</v>
      </c>
      <c r="M187" s="50"/>
      <c r="N187" s="26">
        <f t="shared" si="64"/>
        <v>0</v>
      </c>
      <c r="O187" s="50"/>
      <c r="P187" s="27">
        <f t="shared" si="65"/>
        <v>0</v>
      </c>
      <c r="Q187" s="12"/>
    </row>
    <row r="188" spans="1:17" ht="12.75">
      <c r="A188" s="44"/>
      <c r="B188" s="77"/>
      <c r="C188" s="54"/>
      <c r="D188" s="45"/>
      <c r="E188" s="60"/>
      <c r="F188" s="26">
        <f t="shared" si="60"/>
        <v>0</v>
      </c>
      <c r="G188" s="48"/>
      <c r="H188" s="26">
        <f t="shared" si="61"/>
        <v>0</v>
      </c>
      <c r="I188" s="50"/>
      <c r="J188" s="26">
        <f t="shared" si="62"/>
        <v>0</v>
      </c>
      <c r="K188" s="50"/>
      <c r="L188" s="26">
        <f t="shared" si="63"/>
        <v>0</v>
      </c>
      <c r="M188" s="50"/>
      <c r="N188" s="26">
        <f t="shared" si="64"/>
        <v>0</v>
      </c>
      <c r="O188" s="50"/>
      <c r="P188" s="27">
        <f t="shared" si="65"/>
        <v>0</v>
      </c>
      <c r="Q188" s="12"/>
    </row>
    <row r="189" spans="1:17" ht="12.75">
      <c r="A189" s="44"/>
      <c r="B189" s="77"/>
      <c r="C189" s="54"/>
      <c r="D189" s="45"/>
      <c r="E189" s="60"/>
      <c r="F189" s="26">
        <f t="shared" si="60"/>
        <v>0</v>
      </c>
      <c r="G189" s="48"/>
      <c r="H189" s="26">
        <f t="shared" si="61"/>
        <v>0</v>
      </c>
      <c r="I189" s="50"/>
      <c r="J189" s="26">
        <f t="shared" si="62"/>
        <v>0</v>
      </c>
      <c r="K189" s="50"/>
      <c r="L189" s="26">
        <f t="shared" si="63"/>
        <v>0</v>
      </c>
      <c r="M189" s="50"/>
      <c r="N189" s="26">
        <f t="shared" si="64"/>
        <v>0</v>
      </c>
      <c r="O189" s="50"/>
      <c r="P189" s="27">
        <f t="shared" si="65"/>
        <v>0</v>
      </c>
      <c r="Q189" s="12"/>
    </row>
    <row r="190" spans="1:17" ht="12.75">
      <c r="A190" s="44"/>
      <c r="B190" s="77"/>
      <c r="C190" s="54"/>
      <c r="D190" s="45"/>
      <c r="E190" s="60"/>
      <c r="F190" s="26">
        <f t="shared" si="60"/>
        <v>0</v>
      </c>
      <c r="G190" s="48"/>
      <c r="H190" s="26">
        <f t="shared" si="61"/>
        <v>0</v>
      </c>
      <c r="I190" s="50"/>
      <c r="J190" s="26">
        <f t="shared" si="62"/>
        <v>0</v>
      </c>
      <c r="K190" s="50"/>
      <c r="L190" s="26">
        <f t="shared" si="63"/>
        <v>0</v>
      </c>
      <c r="M190" s="50"/>
      <c r="N190" s="26">
        <f t="shared" si="64"/>
        <v>0</v>
      </c>
      <c r="O190" s="50"/>
      <c r="P190" s="27">
        <f t="shared" si="65"/>
        <v>0</v>
      </c>
      <c r="Q190" s="12"/>
    </row>
    <row r="191" spans="1:17" ht="12.75">
      <c r="A191" s="44"/>
      <c r="B191" s="77"/>
      <c r="C191" s="54"/>
      <c r="D191" s="45"/>
      <c r="E191" s="60"/>
      <c r="F191" s="26">
        <f t="shared" si="60"/>
        <v>0</v>
      </c>
      <c r="G191" s="48"/>
      <c r="H191" s="26">
        <f t="shared" si="61"/>
        <v>0</v>
      </c>
      <c r="I191" s="50"/>
      <c r="J191" s="26">
        <f t="shared" si="62"/>
        <v>0</v>
      </c>
      <c r="K191" s="50"/>
      <c r="L191" s="26">
        <f t="shared" si="63"/>
        <v>0</v>
      </c>
      <c r="M191" s="50"/>
      <c r="N191" s="26">
        <f t="shared" si="64"/>
        <v>0</v>
      </c>
      <c r="O191" s="50"/>
      <c r="P191" s="27">
        <f t="shared" si="65"/>
        <v>0</v>
      </c>
      <c r="Q191" s="12"/>
    </row>
    <row r="192" spans="1:17" ht="12.75">
      <c r="A192" s="46"/>
      <c r="B192" s="78"/>
      <c r="C192" s="55"/>
      <c r="D192" s="47"/>
      <c r="E192" s="61"/>
      <c r="F192" s="28">
        <f t="shared" si="60"/>
        <v>0</v>
      </c>
      <c r="G192" s="49"/>
      <c r="H192" s="28">
        <f t="shared" si="61"/>
        <v>0</v>
      </c>
      <c r="I192" s="51"/>
      <c r="J192" s="28">
        <f t="shared" si="62"/>
        <v>0</v>
      </c>
      <c r="K192" s="51"/>
      <c r="L192" s="28">
        <f t="shared" si="63"/>
        <v>0</v>
      </c>
      <c r="M192" s="51"/>
      <c r="N192" s="28">
        <f t="shared" si="64"/>
        <v>0</v>
      </c>
      <c r="O192" s="51"/>
      <c r="P192" s="29">
        <f t="shared" si="65"/>
        <v>0</v>
      </c>
      <c r="Q192" s="12"/>
    </row>
    <row r="193" spans="1:17" ht="12.75">
      <c r="A193" s="30"/>
      <c r="B193" s="79"/>
      <c r="C193" s="32"/>
      <c r="D193" s="31"/>
      <c r="E193" s="62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12"/>
    </row>
    <row r="194" spans="1:17" ht="12.75">
      <c r="A194" s="13" t="s">
        <v>3</v>
      </c>
      <c r="B194" s="74"/>
      <c r="C194" s="15"/>
      <c r="D194" s="14"/>
      <c r="E194" s="5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7"/>
      <c r="Q194" s="12"/>
    </row>
    <row r="195" spans="1:17" ht="12.75">
      <c r="A195" s="18" t="s">
        <v>1</v>
      </c>
      <c r="B195" s="75" t="s">
        <v>1</v>
      </c>
      <c r="C195" s="15" t="s">
        <v>4</v>
      </c>
      <c r="D195" s="110" t="s">
        <v>6</v>
      </c>
      <c r="E195" s="110"/>
      <c r="F195" s="16" t="s">
        <v>5</v>
      </c>
      <c r="G195" s="16" t="s">
        <v>13</v>
      </c>
      <c r="H195" s="16" t="s">
        <v>5</v>
      </c>
      <c r="I195" s="16" t="s">
        <v>7</v>
      </c>
      <c r="J195" s="16" t="s">
        <v>5</v>
      </c>
      <c r="K195" s="16" t="s">
        <v>8</v>
      </c>
      <c r="L195" s="16" t="s">
        <v>5</v>
      </c>
      <c r="M195" s="16" t="s">
        <v>9</v>
      </c>
      <c r="N195" s="16" t="s">
        <v>5</v>
      </c>
      <c r="O195" s="16" t="s">
        <v>10</v>
      </c>
      <c r="P195" s="17" t="s">
        <v>5</v>
      </c>
      <c r="Q195" s="12"/>
    </row>
    <row r="196" spans="1:17" ht="12.75">
      <c r="A196" s="19"/>
      <c r="B196" s="76"/>
      <c r="C196" s="21"/>
      <c r="D196" s="20" t="s">
        <v>11</v>
      </c>
      <c r="E196" s="59" t="s">
        <v>12</v>
      </c>
      <c r="F196" s="22">
        <f>LARGE(F197:F205,1)+LARGE(F197:F205,2)+LARGE(F197:F205,3)</f>
        <v>0</v>
      </c>
      <c r="G196" s="23" t="s">
        <v>12</v>
      </c>
      <c r="H196" s="22">
        <f>LARGE(H197:H205,1)+LARGE(H197:H205,2)+LARGE(H197:H205,3)</f>
        <v>0</v>
      </c>
      <c r="I196" s="23" t="s">
        <v>0</v>
      </c>
      <c r="J196" s="22">
        <f>LARGE(J197:J205,1)+LARGE(J197:J205,2)+LARGE(J197:J205,3)</f>
        <v>0</v>
      </c>
      <c r="K196" s="23" t="s">
        <v>0</v>
      </c>
      <c r="L196" s="22">
        <f>LARGE(L197:L205,1)+LARGE(L197:L205,2)+LARGE(L197:L205,3)</f>
        <v>0</v>
      </c>
      <c r="M196" s="23" t="s">
        <v>0</v>
      </c>
      <c r="N196" s="22">
        <f>LARGE(N197:N205,1)+LARGE(N197:N205,2)+LARGE(N197:N205,3)</f>
        <v>0</v>
      </c>
      <c r="O196" s="23" t="s">
        <v>0</v>
      </c>
      <c r="P196" s="24">
        <f>LARGE(P197:P205,1)+LARGE(P197:P205,2)+LARGE(P197:P205,3)</f>
        <v>0</v>
      </c>
      <c r="Q196" s="25"/>
    </row>
    <row r="197" spans="1:17" ht="12.75">
      <c r="A197" s="44"/>
      <c r="B197" s="77"/>
      <c r="C197" s="54"/>
      <c r="D197" s="45"/>
      <c r="E197" s="60"/>
      <c r="F197" s="26">
        <f>IF(AND((60*D197+E197)&gt;0,(60*D197+E197)&lt;201),INT(0.3179301*POWER(ABS(60*D197+E197-201.77),1.85)+0.5),0)</f>
        <v>0</v>
      </c>
      <c r="G197" s="48"/>
      <c r="H197" s="26">
        <f>IF(AND(G197&gt;0,G197&lt;18),INT(26.81044*POWER(ABS(G197-18.04),1.92)+0.5),0)</f>
        <v>0</v>
      </c>
      <c r="I197" s="50"/>
      <c r="J197" s="26">
        <f>IF(I197&gt;100,INT(9.629087*POWER(ABS(I197-100),1.05)+0.5),0)</f>
        <v>0</v>
      </c>
      <c r="K197" s="50"/>
      <c r="L197" s="26">
        <f>IF(K197&gt;300,INT(5.459439*POWER(ABS(K197-300),0.9)+0.5),0)</f>
        <v>0</v>
      </c>
      <c r="M197" s="50"/>
      <c r="N197" s="26">
        <f>IF(M197&gt;500,INT(3.8712164*POWER(ABS(M197-500),0.8)+0.5),0)</f>
        <v>0</v>
      </c>
      <c r="O197" s="50"/>
      <c r="P197" s="34">
        <f>IF(O197&gt;1230,INT(1.2086984*POWER(ABS(O197-1230),0.8)+0.5),0)</f>
        <v>0</v>
      </c>
      <c r="Q197" s="12"/>
    </row>
    <row r="198" spans="1:17" ht="12.75">
      <c r="A198" s="44"/>
      <c r="B198" s="77"/>
      <c r="C198" s="54"/>
      <c r="D198" s="45"/>
      <c r="E198" s="60"/>
      <c r="F198" s="26">
        <f aca="true" t="shared" si="66" ref="F198:F205">IF(AND((60*D198+E198)&gt;0,(60*D198+E198)&lt;201),INT(0.3179301*POWER(ABS(60*D198+E198-201.77),1.85)+0.5),0)</f>
        <v>0</v>
      </c>
      <c r="G198" s="48"/>
      <c r="H198" s="26">
        <f aca="true" t="shared" si="67" ref="H198:H205">IF(AND(G198&gt;0,G198&lt;18),INT(26.81044*POWER(ABS(G198-18.04),1.92)+0.5),0)</f>
        <v>0</v>
      </c>
      <c r="I198" s="50"/>
      <c r="J198" s="26">
        <f aca="true" t="shared" si="68" ref="J198:J205">IF(I198&gt;100,INT(9.629087*POWER(ABS(I198-100),1.05)+0.5),0)</f>
        <v>0</v>
      </c>
      <c r="K198" s="50"/>
      <c r="L198" s="26">
        <f aca="true" t="shared" si="69" ref="L198:L205">IF(K198&gt;300,INT(5.459439*POWER(ABS(K198-300),0.9)+0.5),0)</f>
        <v>0</v>
      </c>
      <c r="M198" s="50"/>
      <c r="N198" s="26">
        <f aca="true" t="shared" si="70" ref="N198:N205">IF(M198&gt;500,INT(3.8712164*POWER(ABS(M198-500),0.8)+0.5),0)</f>
        <v>0</v>
      </c>
      <c r="O198" s="50"/>
      <c r="P198" s="27">
        <f aca="true" t="shared" si="71" ref="P198:P205">IF(O198&gt;1230,INT(1.2086984*POWER(ABS(O198-1230),0.8)+0.5),0)</f>
        <v>0</v>
      </c>
      <c r="Q198" s="12"/>
    </row>
    <row r="199" spans="1:17" ht="12.75">
      <c r="A199" s="44"/>
      <c r="B199" s="77"/>
      <c r="C199" s="54"/>
      <c r="D199" s="45"/>
      <c r="E199" s="60"/>
      <c r="F199" s="26">
        <f t="shared" si="66"/>
        <v>0</v>
      </c>
      <c r="G199" s="48"/>
      <c r="H199" s="26">
        <f t="shared" si="67"/>
        <v>0</v>
      </c>
      <c r="I199" s="50"/>
      <c r="J199" s="26">
        <f t="shared" si="68"/>
        <v>0</v>
      </c>
      <c r="K199" s="50"/>
      <c r="L199" s="26">
        <f t="shared" si="69"/>
        <v>0</v>
      </c>
      <c r="M199" s="50"/>
      <c r="N199" s="26">
        <f t="shared" si="70"/>
        <v>0</v>
      </c>
      <c r="O199" s="50"/>
      <c r="P199" s="27">
        <f t="shared" si="71"/>
        <v>0</v>
      </c>
      <c r="Q199" s="12"/>
    </row>
    <row r="200" spans="1:17" ht="12.75">
      <c r="A200" s="44"/>
      <c r="B200" s="77"/>
      <c r="C200" s="54"/>
      <c r="D200" s="45"/>
      <c r="E200" s="60"/>
      <c r="F200" s="26">
        <f t="shared" si="66"/>
        <v>0</v>
      </c>
      <c r="G200" s="48"/>
      <c r="H200" s="26">
        <f t="shared" si="67"/>
        <v>0</v>
      </c>
      <c r="I200" s="50"/>
      <c r="J200" s="26">
        <f t="shared" si="68"/>
        <v>0</v>
      </c>
      <c r="K200" s="50"/>
      <c r="L200" s="26">
        <f t="shared" si="69"/>
        <v>0</v>
      </c>
      <c r="M200" s="50"/>
      <c r="N200" s="26">
        <f t="shared" si="70"/>
        <v>0</v>
      </c>
      <c r="O200" s="50"/>
      <c r="P200" s="27">
        <f t="shared" si="71"/>
        <v>0</v>
      </c>
      <c r="Q200" s="12"/>
    </row>
    <row r="201" spans="1:17" ht="12.75">
      <c r="A201" s="44"/>
      <c r="B201" s="77"/>
      <c r="C201" s="54"/>
      <c r="D201" s="45"/>
      <c r="E201" s="60"/>
      <c r="F201" s="26">
        <f t="shared" si="66"/>
        <v>0</v>
      </c>
      <c r="G201" s="48"/>
      <c r="H201" s="26">
        <f t="shared" si="67"/>
        <v>0</v>
      </c>
      <c r="I201" s="50"/>
      <c r="J201" s="26">
        <f t="shared" si="68"/>
        <v>0</v>
      </c>
      <c r="K201" s="50"/>
      <c r="L201" s="26">
        <f t="shared" si="69"/>
        <v>0</v>
      </c>
      <c r="M201" s="50"/>
      <c r="N201" s="26">
        <f t="shared" si="70"/>
        <v>0</v>
      </c>
      <c r="O201" s="50"/>
      <c r="P201" s="27">
        <f t="shared" si="71"/>
        <v>0</v>
      </c>
      <c r="Q201" s="12"/>
    </row>
    <row r="202" spans="1:17" ht="12.75">
      <c r="A202" s="44"/>
      <c r="B202" s="77"/>
      <c r="C202" s="54"/>
      <c r="D202" s="45"/>
      <c r="E202" s="60"/>
      <c r="F202" s="26">
        <f t="shared" si="66"/>
        <v>0</v>
      </c>
      <c r="G202" s="48"/>
      <c r="H202" s="26">
        <f t="shared" si="67"/>
        <v>0</v>
      </c>
      <c r="I202" s="50"/>
      <c r="J202" s="26">
        <f t="shared" si="68"/>
        <v>0</v>
      </c>
      <c r="K202" s="50"/>
      <c r="L202" s="26">
        <f t="shared" si="69"/>
        <v>0</v>
      </c>
      <c r="M202" s="50"/>
      <c r="N202" s="26">
        <f t="shared" si="70"/>
        <v>0</v>
      </c>
      <c r="O202" s="50"/>
      <c r="P202" s="27">
        <f t="shared" si="71"/>
        <v>0</v>
      </c>
      <c r="Q202" s="12"/>
    </row>
    <row r="203" spans="1:17" ht="12.75">
      <c r="A203" s="44"/>
      <c r="B203" s="77"/>
      <c r="C203" s="54"/>
      <c r="D203" s="45"/>
      <c r="E203" s="60"/>
      <c r="F203" s="26">
        <f t="shared" si="66"/>
        <v>0</v>
      </c>
      <c r="G203" s="48"/>
      <c r="H203" s="26">
        <f t="shared" si="67"/>
        <v>0</v>
      </c>
      <c r="I203" s="50"/>
      <c r="J203" s="26">
        <f t="shared" si="68"/>
        <v>0</v>
      </c>
      <c r="K203" s="50"/>
      <c r="L203" s="26">
        <f t="shared" si="69"/>
        <v>0</v>
      </c>
      <c r="M203" s="50"/>
      <c r="N203" s="26">
        <f t="shared" si="70"/>
        <v>0</v>
      </c>
      <c r="O203" s="50"/>
      <c r="P203" s="27">
        <f t="shared" si="71"/>
        <v>0</v>
      </c>
      <c r="Q203" s="12"/>
    </row>
    <row r="204" spans="1:17" ht="12.75">
      <c r="A204" s="44"/>
      <c r="B204" s="77"/>
      <c r="C204" s="54"/>
      <c r="D204" s="45"/>
      <c r="E204" s="60"/>
      <c r="F204" s="26">
        <f t="shared" si="66"/>
        <v>0</v>
      </c>
      <c r="G204" s="48"/>
      <c r="H204" s="26">
        <f t="shared" si="67"/>
        <v>0</v>
      </c>
      <c r="I204" s="50"/>
      <c r="J204" s="26">
        <f t="shared" si="68"/>
        <v>0</v>
      </c>
      <c r="K204" s="50"/>
      <c r="L204" s="26">
        <f t="shared" si="69"/>
        <v>0</v>
      </c>
      <c r="M204" s="50"/>
      <c r="N204" s="26">
        <f t="shared" si="70"/>
        <v>0</v>
      </c>
      <c r="O204" s="50"/>
      <c r="P204" s="27">
        <f t="shared" si="71"/>
        <v>0</v>
      </c>
      <c r="Q204" s="12"/>
    </row>
    <row r="205" spans="1:17" ht="12.75">
      <c r="A205" s="46"/>
      <c r="B205" s="78"/>
      <c r="C205" s="55"/>
      <c r="D205" s="47"/>
      <c r="E205" s="61"/>
      <c r="F205" s="28">
        <f t="shared" si="66"/>
        <v>0</v>
      </c>
      <c r="G205" s="49"/>
      <c r="H205" s="28">
        <f t="shared" si="67"/>
        <v>0</v>
      </c>
      <c r="I205" s="51"/>
      <c r="J205" s="28">
        <f t="shared" si="68"/>
        <v>0</v>
      </c>
      <c r="K205" s="51"/>
      <c r="L205" s="28">
        <f t="shared" si="69"/>
        <v>0</v>
      </c>
      <c r="M205" s="51"/>
      <c r="N205" s="28">
        <f t="shared" si="70"/>
        <v>0</v>
      </c>
      <c r="O205" s="51"/>
      <c r="P205" s="29">
        <f t="shared" si="71"/>
        <v>0</v>
      </c>
      <c r="Q205" s="12"/>
    </row>
    <row r="206" spans="1:17" ht="12.75">
      <c r="A206" s="30"/>
      <c r="B206" s="79"/>
      <c r="C206" s="32"/>
      <c r="D206" s="31"/>
      <c r="E206" s="62"/>
      <c r="F206" s="33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2"/>
    </row>
    <row r="207" spans="1:17" ht="12.75">
      <c r="A207" s="13" t="s">
        <v>15</v>
      </c>
      <c r="B207" s="74"/>
      <c r="C207" s="15"/>
      <c r="D207" s="110" t="s">
        <v>16</v>
      </c>
      <c r="E207" s="110"/>
      <c r="F207" s="35" t="s">
        <v>5</v>
      </c>
      <c r="G207" s="16"/>
      <c r="H207" s="16"/>
      <c r="I207" s="16"/>
      <c r="J207" s="16"/>
      <c r="K207" s="16"/>
      <c r="L207" s="16"/>
      <c r="M207" s="36" t="s">
        <v>17</v>
      </c>
      <c r="N207" s="16"/>
      <c r="O207" s="16"/>
      <c r="P207" s="16"/>
      <c r="Q207" s="37">
        <f>Q208+Q209+F209</f>
        <v>0</v>
      </c>
    </row>
    <row r="208" spans="1:17" ht="12.75">
      <c r="A208" s="18"/>
      <c r="B208" s="75"/>
      <c r="C208" s="15"/>
      <c r="D208" s="38" t="s">
        <v>11</v>
      </c>
      <c r="E208" s="63" t="s">
        <v>12</v>
      </c>
      <c r="F208" s="17"/>
      <c r="G208" s="16"/>
      <c r="H208" s="16"/>
      <c r="I208" s="16"/>
      <c r="J208" s="16"/>
      <c r="K208" s="16"/>
      <c r="L208" s="16"/>
      <c r="M208" s="36" t="s">
        <v>18</v>
      </c>
      <c r="N208" s="16"/>
      <c r="O208" s="16"/>
      <c r="P208" s="16"/>
      <c r="Q208" s="37">
        <f>F183+H183+J183+L183+N183+P183</f>
        <v>0</v>
      </c>
    </row>
    <row r="209" spans="1:17" ht="13.5" thickBot="1">
      <c r="A209" s="39"/>
      <c r="B209" s="80"/>
      <c r="C209" s="56"/>
      <c r="D209" s="52"/>
      <c r="E209" s="64"/>
      <c r="F209" s="40">
        <f>IF(AND((60*D209+E209)&gt;0,(60*D209+E209)&lt;242),INT(1.620772896*POWER(ABS(60*D209+E209-242.76),1.81)),0)</f>
        <v>0</v>
      </c>
      <c r="G209" s="41"/>
      <c r="H209" s="41"/>
      <c r="I209" s="41"/>
      <c r="J209" s="41"/>
      <c r="K209" s="41"/>
      <c r="L209" s="41"/>
      <c r="M209" s="42" t="s">
        <v>19</v>
      </c>
      <c r="N209" s="41"/>
      <c r="O209" s="41"/>
      <c r="P209" s="41"/>
      <c r="Q209" s="43">
        <f>F196+H196+J196+L196+N196+P196</f>
        <v>0</v>
      </c>
    </row>
    <row r="213" ht="13.5" thickBot="1"/>
    <row r="214" spans="1:17" ht="18">
      <c r="A214" s="53" t="s">
        <v>14</v>
      </c>
      <c r="B214" s="72"/>
      <c r="C214" s="111"/>
      <c r="D214" s="111"/>
      <c r="E214" s="111"/>
      <c r="F214" s="111"/>
      <c r="G214" s="111"/>
      <c r="H214" s="111"/>
      <c r="I214" s="111"/>
      <c r="J214" s="6"/>
      <c r="K214" s="6"/>
      <c r="L214" s="6"/>
      <c r="M214" s="6"/>
      <c r="N214" s="6"/>
      <c r="O214" s="6"/>
      <c r="P214" s="6"/>
      <c r="Q214" s="7"/>
    </row>
    <row r="215" spans="1:17" ht="12.75">
      <c r="A215" s="8"/>
      <c r="B215" s="73"/>
      <c r="C215" s="10"/>
      <c r="D215" s="9"/>
      <c r="E215" s="57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2"/>
    </row>
    <row r="216" spans="1:17" ht="12.75">
      <c r="A216" s="13" t="s">
        <v>2</v>
      </c>
      <c r="B216" s="74"/>
      <c r="C216" s="15"/>
      <c r="D216" s="14"/>
      <c r="E216" s="5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7"/>
      <c r="Q216" s="12"/>
    </row>
    <row r="217" spans="1:17" ht="12.75">
      <c r="A217" s="18" t="s">
        <v>1</v>
      </c>
      <c r="B217" s="75" t="s">
        <v>1</v>
      </c>
      <c r="C217" s="15" t="s">
        <v>4</v>
      </c>
      <c r="D217" s="110" t="s">
        <v>6</v>
      </c>
      <c r="E217" s="110"/>
      <c r="F217" s="16" t="s">
        <v>5</v>
      </c>
      <c r="G217" s="16" t="s">
        <v>13</v>
      </c>
      <c r="H217" s="16" t="s">
        <v>5</v>
      </c>
      <c r="I217" s="16" t="s">
        <v>7</v>
      </c>
      <c r="J217" s="16" t="s">
        <v>5</v>
      </c>
      <c r="K217" s="16" t="s">
        <v>8</v>
      </c>
      <c r="L217" s="16" t="s">
        <v>5</v>
      </c>
      <c r="M217" s="16" t="s">
        <v>9</v>
      </c>
      <c r="N217" s="16" t="s">
        <v>5</v>
      </c>
      <c r="O217" s="16" t="s">
        <v>10</v>
      </c>
      <c r="P217" s="17" t="s">
        <v>5</v>
      </c>
      <c r="Q217" s="12"/>
    </row>
    <row r="218" spans="1:17" ht="12.75">
      <c r="A218" s="19"/>
      <c r="B218" s="76"/>
      <c r="C218" s="21"/>
      <c r="D218" s="20" t="s">
        <v>11</v>
      </c>
      <c r="E218" s="59" t="s">
        <v>12</v>
      </c>
      <c r="F218" s="22">
        <f>LARGE(F219:F227,1)+LARGE(F219:F227,2)+LARGE(F219:F227,3)</f>
        <v>0</v>
      </c>
      <c r="G218" s="23" t="s">
        <v>12</v>
      </c>
      <c r="H218" s="22">
        <f>LARGE(H219:H227,1)+LARGE(H219:H227,2)+LARGE(H219:H227,3)</f>
        <v>0</v>
      </c>
      <c r="I218" s="23" t="s">
        <v>0</v>
      </c>
      <c r="J218" s="22">
        <f>LARGE(J219:J227,1)+LARGE(J219:J227,2)+LARGE(J219:J227,3)</f>
        <v>0</v>
      </c>
      <c r="K218" s="23" t="s">
        <v>0</v>
      </c>
      <c r="L218" s="22">
        <f>LARGE(L219:L227,1)+LARGE(L219:L227,2)+LARGE(L219:L227,3)</f>
        <v>0</v>
      </c>
      <c r="M218" s="23" t="s">
        <v>0</v>
      </c>
      <c r="N218" s="22">
        <f>LARGE(N219:N227,1)+LARGE(N219:N227,2)+LARGE(N219:N227,3)</f>
        <v>0</v>
      </c>
      <c r="O218" s="23" t="s">
        <v>0</v>
      </c>
      <c r="P218" s="24">
        <f>LARGE(P219:P227,1)+LARGE(P219:P227,2)+LARGE(P219:P227,3)</f>
        <v>0</v>
      </c>
      <c r="Q218" s="25"/>
    </row>
    <row r="219" spans="1:17" ht="12.75">
      <c r="A219" s="44"/>
      <c r="B219" s="77"/>
      <c r="C219" s="54"/>
      <c r="D219" s="45"/>
      <c r="E219" s="60"/>
      <c r="F219" s="26">
        <f>IF(AND((60*D219+E219)&gt;0,(60*D219+E219)&lt;211),INT(0.31793*POWER(ABS(60*D219+E219-211.77),1.85)+0.5),0)</f>
        <v>0</v>
      </c>
      <c r="G219" s="48"/>
      <c r="H219" s="26">
        <f>IF(AND(G219&gt;0,G219&lt;18.5),INT(27.75955*POWER(ABS(G219-18.53),1.92)+0.5),0)</f>
        <v>0</v>
      </c>
      <c r="I219" s="50"/>
      <c r="J219" s="26">
        <f>IF(I219&gt;100,INT(42.84872*POWER(ABS(I219-100),0.75)+0.5),0)</f>
        <v>0</v>
      </c>
      <c r="K219" s="50"/>
      <c r="L219" s="26">
        <f>IF(K219&gt;250,INT(2.482473*POWER(ABS(K219-250),1.05)+0.5),0)</f>
        <v>0</v>
      </c>
      <c r="M219" s="50"/>
      <c r="N219" s="26">
        <f>IF(M219&gt;400,INT(4.4247407*POWER(ABS(M219-400),0.8)+0.5),0)</f>
        <v>0</v>
      </c>
      <c r="O219" s="50"/>
      <c r="P219" s="27">
        <f>IF(O219&gt;800,INT(0.544767314*POWER(ABS(O219-800),0.92)+0.5),0)</f>
        <v>0</v>
      </c>
      <c r="Q219" s="12"/>
    </row>
    <row r="220" spans="1:17" ht="12.75">
      <c r="A220" s="44"/>
      <c r="B220" s="77"/>
      <c r="C220" s="54"/>
      <c r="D220" s="45"/>
      <c r="E220" s="60"/>
      <c r="F220" s="26">
        <f aca="true" t="shared" si="72" ref="F220:F227">IF(AND((60*D220+E220)&gt;0,(60*D220+E220)&lt;211),INT(0.31793*POWER(ABS(60*D220+E220-211.77),1.85)+0.5),0)</f>
        <v>0</v>
      </c>
      <c r="G220" s="48"/>
      <c r="H220" s="26">
        <f aca="true" t="shared" si="73" ref="H220:H227">IF(AND(G220&gt;0,G220&lt;18.5),INT(27.75955*POWER(ABS(G220-18.53),1.92)+0.5),0)</f>
        <v>0</v>
      </c>
      <c r="I220" s="50"/>
      <c r="J220" s="26">
        <f aca="true" t="shared" si="74" ref="J220:J227">IF(I220&gt;100,INT(42.84872*POWER(ABS(I220-100),0.75)+0.5),0)</f>
        <v>0</v>
      </c>
      <c r="K220" s="50"/>
      <c r="L220" s="26">
        <f aca="true" t="shared" si="75" ref="L220:L227">IF(K220&gt;250,INT(2.482473*POWER(ABS(K220-250),1.05)+0.5),0)</f>
        <v>0</v>
      </c>
      <c r="M220" s="50"/>
      <c r="N220" s="26">
        <f aca="true" t="shared" si="76" ref="N220:N227">IF(M220&gt;400,INT(4.4247407*POWER(ABS(M220-400),0.8)+0.5),0)</f>
        <v>0</v>
      </c>
      <c r="O220" s="50"/>
      <c r="P220" s="27">
        <f aca="true" t="shared" si="77" ref="P220:P227">IF(O220&gt;800,INT(0.544767314*POWER(ABS(O220-800),0.92)+0.5),0)</f>
        <v>0</v>
      </c>
      <c r="Q220" s="12"/>
    </row>
    <row r="221" spans="1:17" ht="12.75">
      <c r="A221" s="44"/>
      <c r="B221" s="77"/>
      <c r="C221" s="54"/>
      <c r="D221" s="45"/>
      <c r="E221" s="60"/>
      <c r="F221" s="26">
        <f t="shared" si="72"/>
        <v>0</v>
      </c>
      <c r="G221" s="48"/>
      <c r="H221" s="26">
        <f t="shared" si="73"/>
        <v>0</v>
      </c>
      <c r="I221" s="50"/>
      <c r="J221" s="26">
        <f t="shared" si="74"/>
        <v>0</v>
      </c>
      <c r="K221" s="50"/>
      <c r="L221" s="26">
        <f t="shared" si="75"/>
        <v>0</v>
      </c>
      <c r="M221" s="50"/>
      <c r="N221" s="26">
        <f t="shared" si="76"/>
        <v>0</v>
      </c>
      <c r="O221" s="50"/>
      <c r="P221" s="27">
        <f t="shared" si="77"/>
        <v>0</v>
      </c>
      <c r="Q221" s="12"/>
    </row>
    <row r="222" spans="1:17" ht="12.75">
      <c r="A222" s="44"/>
      <c r="B222" s="77"/>
      <c r="C222" s="54"/>
      <c r="D222" s="45"/>
      <c r="E222" s="60"/>
      <c r="F222" s="26">
        <f t="shared" si="72"/>
        <v>0</v>
      </c>
      <c r="G222" s="48"/>
      <c r="H222" s="26">
        <f t="shared" si="73"/>
        <v>0</v>
      </c>
      <c r="I222" s="50"/>
      <c r="J222" s="26">
        <f t="shared" si="74"/>
        <v>0</v>
      </c>
      <c r="K222" s="50"/>
      <c r="L222" s="26">
        <f t="shared" si="75"/>
        <v>0</v>
      </c>
      <c r="M222" s="50"/>
      <c r="N222" s="26">
        <f t="shared" si="76"/>
        <v>0</v>
      </c>
      <c r="O222" s="50"/>
      <c r="P222" s="27">
        <f t="shared" si="77"/>
        <v>0</v>
      </c>
      <c r="Q222" s="12"/>
    </row>
    <row r="223" spans="1:17" ht="12.75">
      <c r="A223" s="44"/>
      <c r="B223" s="77"/>
      <c r="C223" s="54"/>
      <c r="D223" s="45"/>
      <c r="E223" s="60"/>
      <c r="F223" s="26">
        <f t="shared" si="72"/>
        <v>0</v>
      </c>
      <c r="G223" s="48"/>
      <c r="H223" s="26">
        <f t="shared" si="73"/>
        <v>0</v>
      </c>
      <c r="I223" s="50"/>
      <c r="J223" s="26">
        <f t="shared" si="74"/>
        <v>0</v>
      </c>
      <c r="K223" s="50"/>
      <c r="L223" s="26">
        <f t="shared" si="75"/>
        <v>0</v>
      </c>
      <c r="M223" s="50"/>
      <c r="N223" s="26">
        <f t="shared" si="76"/>
        <v>0</v>
      </c>
      <c r="O223" s="50"/>
      <c r="P223" s="27">
        <f t="shared" si="77"/>
        <v>0</v>
      </c>
      <c r="Q223" s="12"/>
    </row>
    <row r="224" spans="1:17" ht="12.75">
      <c r="A224" s="44"/>
      <c r="B224" s="77"/>
      <c r="C224" s="54"/>
      <c r="D224" s="45"/>
      <c r="E224" s="60"/>
      <c r="F224" s="26">
        <f t="shared" si="72"/>
        <v>0</v>
      </c>
      <c r="G224" s="48"/>
      <c r="H224" s="26">
        <f t="shared" si="73"/>
        <v>0</v>
      </c>
      <c r="I224" s="50"/>
      <c r="J224" s="26">
        <f t="shared" si="74"/>
        <v>0</v>
      </c>
      <c r="K224" s="50"/>
      <c r="L224" s="26">
        <f t="shared" si="75"/>
        <v>0</v>
      </c>
      <c r="M224" s="50"/>
      <c r="N224" s="26">
        <f t="shared" si="76"/>
        <v>0</v>
      </c>
      <c r="O224" s="50"/>
      <c r="P224" s="27">
        <f t="shared" si="77"/>
        <v>0</v>
      </c>
      <c r="Q224" s="12"/>
    </row>
    <row r="225" spans="1:17" ht="12.75">
      <c r="A225" s="44"/>
      <c r="B225" s="77"/>
      <c r="C225" s="54"/>
      <c r="D225" s="45"/>
      <c r="E225" s="60"/>
      <c r="F225" s="26">
        <f t="shared" si="72"/>
        <v>0</v>
      </c>
      <c r="G225" s="48"/>
      <c r="H225" s="26">
        <f t="shared" si="73"/>
        <v>0</v>
      </c>
      <c r="I225" s="50"/>
      <c r="J225" s="26">
        <f t="shared" si="74"/>
        <v>0</v>
      </c>
      <c r="K225" s="50"/>
      <c r="L225" s="26">
        <f t="shared" si="75"/>
        <v>0</v>
      </c>
      <c r="M225" s="50"/>
      <c r="N225" s="26">
        <f t="shared" si="76"/>
        <v>0</v>
      </c>
      <c r="O225" s="50"/>
      <c r="P225" s="27">
        <f t="shared" si="77"/>
        <v>0</v>
      </c>
      <c r="Q225" s="12"/>
    </row>
    <row r="226" spans="1:17" ht="12.75">
      <c r="A226" s="44"/>
      <c r="B226" s="77"/>
      <c r="C226" s="54"/>
      <c r="D226" s="45"/>
      <c r="E226" s="60"/>
      <c r="F226" s="26">
        <f t="shared" si="72"/>
        <v>0</v>
      </c>
      <c r="G226" s="48"/>
      <c r="H226" s="26">
        <f t="shared" si="73"/>
        <v>0</v>
      </c>
      <c r="I226" s="50"/>
      <c r="J226" s="26">
        <f t="shared" si="74"/>
        <v>0</v>
      </c>
      <c r="K226" s="50"/>
      <c r="L226" s="26">
        <f t="shared" si="75"/>
        <v>0</v>
      </c>
      <c r="M226" s="50"/>
      <c r="N226" s="26">
        <f t="shared" si="76"/>
        <v>0</v>
      </c>
      <c r="O226" s="50"/>
      <c r="P226" s="27">
        <f t="shared" si="77"/>
        <v>0</v>
      </c>
      <c r="Q226" s="12"/>
    </row>
    <row r="227" spans="1:17" ht="12.75">
      <c r="A227" s="46"/>
      <c r="B227" s="78"/>
      <c r="C227" s="55"/>
      <c r="D227" s="47"/>
      <c r="E227" s="61"/>
      <c r="F227" s="28">
        <f t="shared" si="72"/>
        <v>0</v>
      </c>
      <c r="G227" s="49"/>
      <c r="H227" s="28">
        <f t="shared" si="73"/>
        <v>0</v>
      </c>
      <c r="I227" s="51"/>
      <c r="J227" s="28">
        <f t="shared" si="74"/>
        <v>0</v>
      </c>
      <c r="K227" s="51"/>
      <c r="L227" s="28">
        <f t="shared" si="75"/>
        <v>0</v>
      </c>
      <c r="M227" s="51"/>
      <c r="N227" s="28">
        <f t="shared" si="76"/>
        <v>0</v>
      </c>
      <c r="O227" s="51"/>
      <c r="P227" s="29">
        <f t="shared" si="77"/>
        <v>0</v>
      </c>
      <c r="Q227" s="12"/>
    </row>
    <row r="228" spans="1:17" ht="12.75">
      <c r="A228" s="30"/>
      <c r="B228" s="79"/>
      <c r="C228" s="32"/>
      <c r="D228" s="31"/>
      <c r="E228" s="62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12"/>
    </row>
    <row r="229" spans="1:17" ht="12.75">
      <c r="A229" s="13" t="s">
        <v>3</v>
      </c>
      <c r="B229" s="74"/>
      <c r="C229" s="15"/>
      <c r="D229" s="14"/>
      <c r="E229" s="5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7"/>
      <c r="Q229" s="12"/>
    </row>
    <row r="230" spans="1:17" ht="12.75">
      <c r="A230" s="18" t="s">
        <v>1</v>
      </c>
      <c r="B230" s="75"/>
      <c r="C230" s="15" t="s">
        <v>4</v>
      </c>
      <c r="D230" s="110" t="s">
        <v>6</v>
      </c>
      <c r="E230" s="110"/>
      <c r="F230" s="16" t="s">
        <v>5</v>
      </c>
      <c r="G230" s="16" t="s">
        <v>13</v>
      </c>
      <c r="H230" s="16" t="s">
        <v>5</v>
      </c>
      <c r="I230" s="16" t="s">
        <v>7</v>
      </c>
      <c r="J230" s="16" t="s">
        <v>5</v>
      </c>
      <c r="K230" s="16" t="s">
        <v>8</v>
      </c>
      <c r="L230" s="16" t="s">
        <v>5</v>
      </c>
      <c r="M230" s="16" t="s">
        <v>9</v>
      </c>
      <c r="N230" s="16" t="s">
        <v>5</v>
      </c>
      <c r="O230" s="16" t="s">
        <v>10</v>
      </c>
      <c r="P230" s="17" t="s">
        <v>5</v>
      </c>
      <c r="Q230" s="12"/>
    </row>
    <row r="231" spans="1:17" ht="12.75">
      <c r="A231" s="19"/>
      <c r="B231" s="76"/>
      <c r="C231" s="21"/>
      <c r="D231" s="20" t="s">
        <v>11</v>
      </c>
      <c r="E231" s="59" t="s">
        <v>12</v>
      </c>
      <c r="F231" s="22">
        <f>LARGE(F232:F240,1)+LARGE(F232:F240,2)+LARGE(F232:F240,3)</f>
        <v>0</v>
      </c>
      <c r="G231" s="23" t="s">
        <v>12</v>
      </c>
      <c r="H231" s="22">
        <f>LARGE(H232:H240,1)+LARGE(H232:H240,2)+LARGE(H232:H240,3)</f>
        <v>0</v>
      </c>
      <c r="I231" s="23" t="s">
        <v>0</v>
      </c>
      <c r="J231" s="22">
        <f>LARGE(J232:J240,1)+LARGE(J232:J240,2)+LARGE(J232:J240,3)</f>
        <v>0</v>
      </c>
      <c r="K231" s="23" t="s">
        <v>0</v>
      </c>
      <c r="L231" s="22">
        <f>LARGE(L232:L240,1)+LARGE(L232:L240,2)+LARGE(L232:L240,3)</f>
        <v>0</v>
      </c>
      <c r="M231" s="23" t="s">
        <v>0</v>
      </c>
      <c r="N231" s="22">
        <f>LARGE(N232:N240,1)+LARGE(N232:N240,2)+LARGE(N232:N240,3)</f>
        <v>0</v>
      </c>
      <c r="O231" s="23" t="s">
        <v>0</v>
      </c>
      <c r="P231" s="24">
        <f>LARGE(P232:P240,1)+LARGE(P232:P240,2)+LARGE(P232:P240,3)</f>
        <v>0</v>
      </c>
      <c r="Q231" s="25"/>
    </row>
    <row r="232" spans="1:17" ht="12.75">
      <c r="A232" s="44"/>
      <c r="B232" s="77"/>
      <c r="C232" s="54"/>
      <c r="D232" s="45"/>
      <c r="E232" s="60"/>
      <c r="F232" s="26">
        <f>IF(AND((60*D232+E232)&gt;0,(60*D232+E232)&lt;201),INT(0.3179301*POWER(ABS(60*D232+E232-201.77),1.85)+0.5),0)</f>
        <v>0</v>
      </c>
      <c r="G232" s="48"/>
      <c r="H232" s="26">
        <f>IF(AND(G232&gt;0,G232&lt;18),INT(26.81044*POWER(ABS(G232-18.04),1.92)+0.5),0)</f>
        <v>0</v>
      </c>
      <c r="I232" s="50"/>
      <c r="J232" s="26">
        <f>IF(I232&gt;100,INT(9.629087*POWER(ABS(I232-100),1.05)+0.5),0)</f>
        <v>0</v>
      </c>
      <c r="K232" s="50"/>
      <c r="L232" s="26">
        <f>IF(K232&gt;300,INT(5.459439*POWER(ABS(K232-300),0.9)+0.5),0)</f>
        <v>0</v>
      </c>
      <c r="M232" s="50"/>
      <c r="N232" s="26">
        <f>IF(M232&gt;500,INT(3.8712164*POWER(ABS(M232-500),0.8)+0.5),0)</f>
        <v>0</v>
      </c>
      <c r="O232" s="50"/>
      <c r="P232" s="34">
        <f>IF(O232&gt;1230,INT(1.2086984*POWER(ABS(O232-1230),0.8)+0.5),0)</f>
        <v>0</v>
      </c>
      <c r="Q232" s="12"/>
    </row>
    <row r="233" spans="1:17" ht="12.75">
      <c r="A233" s="44"/>
      <c r="B233" s="77"/>
      <c r="C233" s="54"/>
      <c r="D233" s="45"/>
      <c r="E233" s="60"/>
      <c r="F233" s="26">
        <f aca="true" t="shared" si="78" ref="F233:F240">IF(AND((60*D233+E233)&gt;0,(60*D233+E233)&lt;201),INT(0.3179301*POWER(ABS(60*D233+E233-201.77),1.85)+0.5),0)</f>
        <v>0</v>
      </c>
      <c r="G233" s="48"/>
      <c r="H233" s="26">
        <f aca="true" t="shared" si="79" ref="H233:H240">IF(AND(G233&gt;0,G233&lt;18),INT(26.81044*POWER(ABS(G233-18.04),1.92)+0.5),0)</f>
        <v>0</v>
      </c>
      <c r="I233" s="50"/>
      <c r="J233" s="26">
        <f aca="true" t="shared" si="80" ref="J233:J240">IF(I233&gt;100,INT(9.629087*POWER(ABS(I233-100),1.05)+0.5),0)</f>
        <v>0</v>
      </c>
      <c r="K233" s="50"/>
      <c r="L233" s="26">
        <f aca="true" t="shared" si="81" ref="L233:L240">IF(K233&gt;300,INT(5.459439*POWER(ABS(K233-300),0.9)+0.5),0)</f>
        <v>0</v>
      </c>
      <c r="M233" s="50"/>
      <c r="N233" s="26">
        <f aca="true" t="shared" si="82" ref="N233:N240">IF(M233&gt;500,INT(3.8712164*POWER(ABS(M233-500),0.8)+0.5),0)</f>
        <v>0</v>
      </c>
      <c r="O233" s="50"/>
      <c r="P233" s="27">
        <f aca="true" t="shared" si="83" ref="P233:P240">IF(O233&gt;1230,INT(1.2086984*POWER(ABS(O233-1230),0.8)+0.5),0)</f>
        <v>0</v>
      </c>
      <c r="Q233" s="12"/>
    </row>
    <row r="234" spans="1:17" ht="12.75">
      <c r="A234" s="44"/>
      <c r="B234" s="77"/>
      <c r="C234" s="54"/>
      <c r="D234" s="45"/>
      <c r="E234" s="60"/>
      <c r="F234" s="26">
        <f t="shared" si="78"/>
        <v>0</v>
      </c>
      <c r="G234" s="48"/>
      <c r="H234" s="26">
        <f t="shared" si="79"/>
        <v>0</v>
      </c>
      <c r="I234" s="50"/>
      <c r="J234" s="26">
        <f t="shared" si="80"/>
        <v>0</v>
      </c>
      <c r="K234" s="50"/>
      <c r="L234" s="26">
        <f t="shared" si="81"/>
        <v>0</v>
      </c>
      <c r="M234" s="50"/>
      <c r="N234" s="26">
        <f t="shared" si="82"/>
        <v>0</v>
      </c>
      <c r="O234" s="50"/>
      <c r="P234" s="27">
        <f t="shared" si="83"/>
        <v>0</v>
      </c>
      <c r="Q234" s="12"/>
    </row>
    <row r="235" spans="1:17" ht="12.75">
      <c r="A235" s="44"/>
      <c r="B235" s="77"/>
      <c r="C235" s="54"/>
      <c r="D235" s="45"/>
      <c r="E235" s="60"/>
      <c r="F235" s="26">
        <f t="shared" si="78"/>
        <v>0</v>
      </c>
      <c r="G235" s="48"/>
      <c r="H235" s="26">
        <f t="shared" si="79"/>
        <v>0</v>
      </c>
      <c r="I235" s="50"/>
      <c r="J235" s="26">
        <f t="shared" si="80"/>
        <v>0</v>
      </c>
      <c r="K235" s="50"/>
      <c r="L235" s="26">
        <f t="shared" si="81"/>
        <v>0</v>
      </c>
      <c r="M235" s="50"/>
      <c r="N235" s="26">
        <f t="shared" si="82"/>
        <v>0</v>
      </c>
      <c r="O235" s="50"/>
      <c r="P235" s="27">
        <f t="shared" si="83"/>
        <v>0</v>
      </c>
      <c r="Q235" s="12"/>
    </row>
    <row r="236" spans="1:17" ht="12.75">
      <c r="A236" s="44"/>
      <c r="B236" s="77"/>
      <c r="C236" s="54"/>
      <c r="D236" s="45"/>
      <c r="E236" s="60"/>
      <c r="F236" s="26">
        <f t="shared" si="78"/>
        <v>0</v>
      </c>
      <c r="G236" s="48"/>
      <c r="H236" s="26">
        <f t="shared" si="79"/>
        <v>0</v>
      </c>
      <c r="I236" s="50"/>
      <c r="J236" s="26">
        <f t="shared" si="80"/>
        <v>0</v>
      </c>
      <c r="K236" s="50"/>
      <c r="L236" s="26">
        <f t="shared" si="81"/>
        <v>0</v>
      </c>
      <c r="M236" s="50"/>
      <c r="N236" s="26">
        <f t="shared" si="82"/>
        <v>0</v>
      </c>
      <c r="O236" s="50"/>
      <c r="P236" s="27">
        <f t="shared" si="83"/>
        <v>0</v>
      </c>
      <c r="Q236" s="12"/>
    </row>
    <row r="237" spans="1:17" ht="12.75">
      <c r="A237" s="44"/>
      <c r="B237" s="77"/>
      <c r="C237" s="54"/>
      <c r="D237" s="45"/>
      <c r="E237" s="60"/>
      <c r="F237" s="26">
        <f t="shared" si="78"/>
        <v>0</v>
      </c>
      <c r="G237" s="48"/>
      <c r="H237" s="26">
        <f t="shared" si="79"/>
        <v>0</v>
      </c>
      <c r="I237" s="50"/>
      <c r="J237" s="26">
        <f t="shared" si="80"/>
        <v>0</v>
      </c>
      <c r="K237" s="50"/>
      <c r="L237" s="26">
        <f t="shared" si="81"/>
        <v>0</v>
      </c>
      <c r="M237" s="50"/>
      <c r="N237" s="26">
        <f t="shared" si="82"/>
        <v>0</v>
      </c>
      <c r="O237" s="50"/>
      <c r="P237" s="27">
        <f t="shared" si="83"/>
        <v>0</v>
      </c>
      <c r="Q237" s="12"/>
    </row>
    <row r="238" spans="1:17" ht="12.75">
      <c r="A238" s="44"/>
      <c r="B238" s="77"/>
      <c r="C238" s="54"/>
      <c r="D238" s="45"/>
      <c r="E238" s="60"/>
      <c r="F238" s="26">
        <f t="shared" si="78"/>
        <v>0</v>
      </c>
      <c r="G238" s="48"/>
      <c r="H238" s="26">
        <f t="shared" si="79"/>
        <v>0</v>
      </c>
      <c r="I238" s="50"/>
      <c r="J238" s="26">
        <f t="shared" si="80"/>
        <v>0</v>
      </c>
      <c r="K238" s="50"/>
      <c r="L238" s="26">
        <f t="shared" si="81"/>
        <v>0</v>
      </c>
      <c r="M238" s="50"/>
      <c r="N238" s="26">
        <f t="shared" si="82"/>
        <v>0</v>
      </c>
      <c r="O238" s="50"/>
      <c r="P238" s="27">
        <f t="shared" si="83"/>
        <v>0</v>
      </c>
      <c r="Q238" s="12"/>
    </row>
    <row r="239" spans="1:17" ht="12.75">
      <c r="A239" s="44"/>
      <c r="B239" s="77"/>
      <c r="C239" s="54"/>
      <c r="D239" s="45"/>
      <c r="E239" s="60"/>
      <c r="F239" s="26">
        <f t="shared" si="78"/>
        <v>0</v>
      </c>
      <c r="G239" s="48"/>
      <c r="H239" s="26">
        <f t="shared" si="79"/>
        <v>0</v>
      </c>
      <c r="I239" s="50"/>
      <c r="J239" s="26">
        <f t="shared" si="80"/>
        <v>0</v>
      </c>
      <c r="K239" s="50"/>
      <c r="L239" s="26">
        <f t="shared" si="81"/>
        <v>0</v>
      </c>
      <c r="M239" s="50"/>
      <c r="N239" s="26">
        <f t="shared" si="82"/>
        <v>0</v>
      </c>
      <c r="O239" s="50"/>
      <c r="P239" s="27">
        <f t="shared" si="83"/>
        <v>0</v>
      </c>
      <c r="Q239" s="12"/>
    </row>
    <row r="240" spans="1:17" ht="12.75">
      <c r="A240" s="46"/>
      <c r="B240" s="78"/>
      <c r="C240" s="55"/>
      <c r="D240" s="47"/>
      <c r="E240" s="61"/>
      <c r="F240" s="28">
        <f t="shared" si="78"/>
        <v>0</v>
      </c>
      <c r="G240" s="49"/>
      <c r="H240" s="28">
        <f t="shared" si="79"/>
        <v>0</v>
      </c>
      <c r="I240" s="51"/>
      <c r="J240" s="28">
        <f t="shared" si="80"/>
        <v>0</v>
      </c>
      <c r="K240" s="51"/>
      <c r="L240" s="28">
        <f t="shared" si="81"/>
        <v>0</v>
      </c>
      <c r="M240" s="51"/>
      <c r="N240" s="28">
        <f t="shared" si="82"/>
        <v>0</v>
      </c>
      <c r="O240" s="51"/>
      <c r="P240" s="29">
        <f t="shared" si="83"/>
        <v>0</v>
      </c>
      <c r="Q240" s="12"/>
    </row>
    <row r="241" spans="1:17" ht="12.75">
      <c r="A241" s="30"/>
      <c r="B241" s="79"/>
      <c r="C241" s="32"/>
      <c r="D241" s="31"/>
      <c r="E241" s="62"/>
      <c r="F241" s="33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2"/>
    </row>
    <row r="242" spans="1:17" ht="12.75">
      <c r="A242" s="13" t="s">
        <v>15</v>
      </c>
      <c r="B242" s="74"/>
      <c r="C242" s="15"/>
      <c r="D242" s="110" t="s">
        <v>16</v>
      </c>
      <c r="E242" s="110"/>
      <c r="F242" s="35" t="s">
        <v>5</v>
      </c>
      <c r="G242" s="16"/>
      <c r="H242" s="16"/>
      <c r="I242" s="16"/>
      <c r="J242" s="16"/>
      <c r="K242" s="16"/>
      <c r="L242" s="16"/>
      <c r="M242" s="36" t="s">
        <v>17</v>
      </c>
      <c r="N242" s="16"/>
      <c r="O242" s="16"/>
      <c r="P242" s="16"/>
      <c r="Q242" s="37">
        <f>Q243+Q244+F244</f>
        <v>0</v>
      </c>
    </row>
    <row r="243" spans="1:17" ht="12.75">
      <c r="A243" s="18"/>
      <c r="B243" s="75"/>
      <c r="C243" s="15"/>
      <c r="D243" s="38" t="s">
        <v>11</v>
      </c>
      <c r="E243" s="63" t="s">
        <v>12</v>
      </c>
      <c r="F243" s="17"/>
      <c r="G243" s="16"/>
      <c r="H243" s="16"/>
      <c r="I243" s="16"/>
      <c r="J243" s="16"/>
      <c r="K243" s="16"/>
      <c r="L243" s="16"/>
      <c r="M243" s="36" t="s">
        <v>18</v>
      </c>
      <c r="N243" s="16"/>
      <c r="O243" s="16"/>
      <c r="P243" s="16"/>
      <c r="Q243" s="37">
        <f>F218+H218+J218+L218+N218+P218</f>
        <v>0</v>
      </c>
    </row>
    <row r="244" spans="1:17" ht="13.5" thickBot="1">
      <c r="A244" s="39"/>
      <c r="B244" s="80"/>
      <c r="C244" s="56"/>
      <c r="D244" s="52"/>
      <c r="E244" s="64"/>
      <c r="F244" s="40">
        <f>IF(AND((60*D244+E244)&gt;0,(60*D244+E244)&lt;242),INT(1.620772896*POWER(ABS(60*D244+E244-242.76),1.81)),0)</f>
        <v>0</v>
      </c>
      <c r="G244" s="41"/>
      <c r="H244" s="41"/>
      <c r="I244" s="41"/>
      <c r="J244" s="41"/>
      <c r="K244" s="41"/>
      <c r="L244" s="41"/>
      <c r="M244" s="42" t="s">
        <v>19</v>
      </c>
      <c r="N244" s="41"/>
      <c r="O244" s="41"/>
      <c r="P244" s="41"/>
      <c r="Q244" s="43">
        <f>F231+H231+J231+L231+N231+P231</f>
        <v>0</v>
      </c>
    </row>
    <row r="248" ht="13.5" thickBot="1"/>
    <row r="249" spans="1:17" ht="18">
      <c r="A249" s="53" t="s">
        <v>14</v>
      </c>
      <c r="B249" s="72"/>
      <c r="C249" s="111"/>
      <c r="D249" s="111"/>
      <c r="E249" s="111"/>
      <c r="F249" s="111"/>
      <c r="G249" s="111"/>
      <c r="H249" s="111"/>
      <c r="I249" s="111"/>
      <c r="J249" s="6"/>
      <c r="K249" s="6"/>
      <c r="L249" s="6"/>
      <c r="M249" s="6"/>
      <c r="N249" s="6"/>
      <c r="O249" s="6"/>
      <c r="P249" s="6"/>
      <c r="Q249" s="7"/>
    </row>
    <row r="250" spans="1:17" ht="12.75">
      <c r="A250" s="8"/>
      <c r="B250" s="73"/>
      <c r="C250" s="10"/>
      <c r="D250" s="9"/>
      <c r="E250" s="57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2"/>
    </row>
    <row r="251" spans="1:17" ht="12.75">
      <c r="A251" s="13" t="s">
        <v>2</v>
      </c>
      <c r="B251" s="74"/>
      <c r="C251" s="15"/>
      <c r="D251" s="14"/>
      <c r="E251" s="5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7"/>
      <c r="Q251" s="12"/>
    </row>
    <row r="252" spans="1:17" ht="12.75">
      <c r="A252" s="18" t="s">
        <v>1</v>
      </c>
      <c r="B252" s="75"/>
      <c r="C252" s="15" t="s">
        <v>4</v>
      </c>
      <c r="D252" s="110" t="s">
        <v>6</v>
      </c>
      <c r="E252" s="110"/>
      <c r="F252" s="16" t="s">
        <v>5</v>
      </c>
      <c r="G252" s="16" t="s">
        <v>13</v>
      </c>
      <c r="H252" s="16" t="s">
        <v>5</v>
      </c>
      <c r="I252" s="16" t="s">
        <v>7</v>
      </c>
      <c r="J252" s="16" t="s">
        <v>5</v>
      </c>
      <c r="K252" s="16" t="s">
        <v>8</v>
      </c>
      <c r="L252" s="16" t="s">
        <v>5</v>
      </c>
      <c r="M252" s="16" t="s">
        <v>9</v>
      </c>
      <c r="N252" s="16" t="s">
        <v>5</v>
      </c>
      <c r="O252" s="16" t="s">
        <v>10</v>
      </c>
      <c r="P252" s="17" t="s">
        <v>5</v>
      </c>
      <c r="Q252" s="12"/>
    </row>
    <row r="253" spans="1:17" ht="12.75">
      <c r="A253" s="19"/>
      <c r="B253" s="76"/>
      <c r="C253" s="21"/>
      <c r="D253" s="20" t="s">
        <v>11</v>
      </c>
      <c r="E253" s="59" t="s">
        <v>12</v>
      </c>
      <c r="F253" s="22">
        <f>LARGE(F254:F262,1)+LARGE(F254:F262,2)+LARGE(F254:F262,3)</f>
        <v>0</v>
      </c>
      <c r="G253" s="23" t="s">
        <v>12</v>
      </c>
      <c r="H253" s="22">
        <f>LARGE(H254:H262,1)+LARGE(H254:H262,2)+LARGE(H254:H262,3)</f>
        <v>0</v>
      </c>
      <c r="I253" s="23" t="s">
        <v>0</v>
      </c>
      <c r="J253" s="22">
        <f>LARGE(J254:J262,1)+LARGE(J254:J262,2)+LARGE(J254:J262,3)</f>
        <v>0</v>
      </c>
      <c r="K253" s="23" t="s">
        <v>0</v>
      </c>
      <c r="L253" s="22">
        <f>LARGE(L254:L262,1)+LARGE(L254:L262,2)+LARGE(L254:L262,3)</f>
        <v>0</v>
      </c>
      <c r="M253" s="23" t="s">
        <v>0</v>
      </c>
      <c r="N253" s="22">
        <f>LARGE(N254:N262,1)+LARGE(N254:N262,2)+LARGE(N254:N262,3)</f>
        <v>0</v>
      </c>
      <c r="O253" s="23" t="s">
        <v>0</v>
      </c>
      <c r="P253" s="24">
        <f>LARGE(P254:P262,1)+LARGE(P254:P262,2)+LARGE(P254:P262,3)</f>
        <v>0</v>
      </c>
      <c r="Q253" s="25"/>
    </row>
    <row r="254" spans="1:17" ht="12.75">
      <c r="A254" s="44"/>
      <c r="B254" s="77"/>
      <c r="C254" s="54"/>
      <c r="D254" s="45"/>
      <c r="E254" s="60"/>
      <c r="F254" s="26">
        <f>IF(AND((60*D254+E254)&gt;0,(60*D254+E254)&lt;211),INT(0.31793*POWER(ABS(60*D254+E254-211.77),1.85)+0.5),0)</f>
        <v>0</v>
      </c>
      <c r="G254" s="48"/>
      <c r="H254" s="26">
        <f>IF(AND(G254&gt;0,G254&lt;18.5),INT(27.75955*POWER(ABS(G254-18.53),1.92)+0.5),0)</f>
        <v>0</v>
      </c>
      <c r="I254" s="50"/>
      <c r="J254" s="26">
        <f>IF(I254&gt;100,INT(42.84872*POWER(ABS(I254-100),0.75)+0.5),0)</f>
        <v>0</v>
      </c>
      <c r="K254" s="50"/>
      <c r="L254" s="26">
        <f>IF(K254&gt;250,INT(2.482473*POWER(ABS(K254-250),1.05)+0.5),0)</f>
        <v>0</v>
      </c>
      <c r="M254" s="50"/>
      <c r="N254" s="26">
        <f>IF(M254&gt;400,INT(4.4247407*POWER(ABS(M254-400),0.8)+0.5),0)</f>
        <v>0</v>
      </c>
      <c r="O254" s="50"/>
      <c r="P254" s="27">
        <f>IF(O254&gt;800,INT(0.544767314*POWER(ABS(O254-800),0.92)+0.5),0)</f>
        <v>0</v>
      </c>
      <c r="Q254" s="12"/>
    </row>
    <row r="255" spans="1:17" ht="12.75">
      <c r="A255" s="44"/>
      <c r="B255" s="77"/>
      <c r="C255" s="54"/>
      <c r="D255" s="45"/>
      <c r="E255" s="60"/>
      <c r="F255" s="26">
        <f aca="true" t="shared" si="84" ref="F255:F262">IF(AND((60*D255+E255)&gt;0,(60*D255+E255)&lt;211),INT(0.31793*POWER(ABS(60*D255+E255-211.77),1.85)+0.5),0)</f>
        <v>0</v>
      </c>
      <c r="G255" s="48"/>
      <c r="H255" s="26">
        <f aca="true" t="shared" si="85" ref="H255:H262">IF(AND(G255&gt;0,G255&lt;18.5),INT(27.75955*POWER(ABS(G255-18.53),1.92)+0.5),0)</f>
        <v>0</v>
      </c>
      <c r="I255" s="50"/>
      <c r="J255" s="26">
        <f aca="true" t="shared" si="86" ref="J255:J262">IF(I255&gt;100,INT(42.84872*POWER(ABS(I255-100),0.75)+0.5),0)</f>
        <v>0</v>
      </c>
      <c r="K255" s="50"/>
      <c r="L255" s="26">
        <f aca="true" t="shared" si="87" ref="L255:L262">IF(K255&gt;250,INT(2.482473*POWER(ABS(K255-250),1.05)+0.5),0)</f>
        <v>0</v>
      </c>
      <c r="M255" s="50"/>
      <c r="N255" s="26">
        <f aca="true" t="shared" si="88" ref="N255:N262">IF(M255&gt;400,INT(4.4247407*POWER(ABS(M255-400),0.8)+0.5),0)</f>
        <v>0</v>
      </c>
      <c r="O255" s="50"/>
      <c r="P255" s="27">
        <f aca="true" t="shared" si="89" ref="P255:P262">IF(O255&gt;800,INT(0.544767314*POWER(ABS(O255-800),0.92)+0.5),0)</f>
        <v>0</v>
      </c>
      <c r="Q255" s="12"/>
    </row>
    <row r="256" spans="1:17" ht="12.75">
      <c r="A256" s="44"/>
      <c r="B256" s="77"/>
      <c r="C256" s="54"/>
      <c r="D256" s="45"/>
      <c r="E256" s="60"/>
      <c r="F256" s="26">
        <f t="shared" si="84"/>
        <v>0</v>
      </c>
      <c r="G256" s="48"/>
      <c r="H256" s="26">
        <f t="shared" si="85"/>
        <v>0</v>
      </c>
      <c r="I256" s="50"/>
      <c r="J256" s="26">
        <f t="shared" si="86"/>
        <v>0</v>
      </c>
      <c r="K256" s="50"/>
      <c r="L256" s="26">
        <f t="shared" si="87"/>
        <v>0</v>
      </c>
      <c r="M256" s="50"/>
      <c r="N256" s="26">
        <f t="shared" si="88"/>
        <v>0</v>
      </c>
      <c r="O256" s="50"/>
      <c r="P256" s="27">
        <f t="shared" si="89"/>
        <v>0</v>
      </c>
      <c r="Q256" s="12"/>
    </row>
    <row r="257" spans="1:17" ht="12.75">
      <c r="A257" s="44"/>
      <c r="B257" s="77"/>
      <c r="C257" s="54"/>
      <c r="D257" s="45"/>
      <c r="E257" s="60"/>
      <c r="F257" s="26">
        <f t="shared" si="84"/>
        <v>0</v>
      </c>
      <c r="G257" s="48"/>
      <c r="H257" s="26">
        <f t="shared" si="85"/>
        <v>0</v>
      </c>
      <c r="I257" s="50"/>
      <c r="J257" s="26">
        <f t="shared" si="86"/>
        <v>0</v>
      </c>
      <c r="K257" s="50"/>
      <c r="L257" s="26">
        <f t="shared" si="87"/>
        <v>0</v>
      </c>
      <c r="M257" s="50"/>
      <c r="N257" s="26">
        <f t="shared" si="88"/>
        <v>0</v>
      </c>
      <c r="O257" s="50"/>
      <c r="P257" s="27">
        <f t="shared" si="89"/>
        <v>0</v>
      </c>
      <c r="Q257" s="12"/>
    </row>
    <row r="258" spans="1:17" ht="12.75">
      <c r="A258" s="44"/>
      <c r="B258" s="77"/>
      <c r="C258" s="54"/>
      <c r="D258" s="45"/>
      <c r="E258" s="60"/>
      <c r="F258" s="26">
        <f t="shared" si="84"/>
        <v>0</v>
      </c>
      <c r="G258" s="48"/>
      <c r="H258" s="26">
        <f t="shared" si="85"/>
        <v>0</v>
      </c>
      <c r="I258" s="50"/>
      <c r="J258" s="26">
        <f t="shared" si="86"/>
        <v>0</v>
      </c>
      <c r="K258" s="50"/>
      <c r="L258" s="26">
        <f t="shared" si="87"/>
        <v>0</v>
      </c>
      <c r="M258" s="50"/>
      <c r="N258" s="26">
        <f t="shared" si="88"/>
        <v>0</v>
      </c>
      <c r="O258" s="50"/>
      <c r="P258" s="27">
        <f t="shared" si="89"/>
        <v>0</v>
      </c>
      <c r="Q258" s="12"/>
    </row>
    <row r="259" spans="1:17" ht="12.75">
      <c r="A259" s="44"/>
      <c r="B259" s="77"/>
      <c r="C259" s="54"/>
      <c r="D259" s="45"/>
      <c r="E259" s="60"/>
      <c r="F259" s="26">
        <f t="shared" si="84"/>
        <v>0</v>
      </c>
      <c r="G259" s="48"/>
      <c r="H259" s="26">
        <f t="shared" si="85"/>
        <v>0</v>
      </c>
      <c r="I259" s="50"/>
      <c r="J259" s="26">
        <f t="shared" si="86"/>
        <v>0</v>
      </c>
      <c r="K259" s="50"/>
      <c r="L259" s="26">
        <f t="shared" si="87"/>
        <v>0</v>
      </c>
      <c r="M259" s="50"/>
      <c r="N259" s="26">
        <f t="shared" si="88"/>
        <v>0</v>
      </c>
      <c r="O259" s="50"/>
      <c r="P259" s="27">
        <f t="shared" si="89"/>
        <v>0</v>
      </c>
      <c r="Q259" s="12"/>
    </row>
    <row r="260" spans="1:17" ht="12.75">
      <c r="A260" s="44"/>
      <c r="B260" s="77"/>
      <c r="C260" s="54"/>
      <c r="D260" s="45"/>
      <c r="E260" s="60"/>
      <c r="F260" s="26">
        <f t="shared" si="84"/>
        <v>0</v>
      </c>
      <c r="G260" s="48"/>
      <c r="H260" s="26">
        <f t="shared" si="85"/>
        <v>0</v>
      </c>
      <c r="I260" s="50"/>
      <c r="J260" s="26">
        <f t="shared" si="86"/>
        <v>0</v>
      </c>
      <c r="K260" s="50"/>
      <c r="L260" s="26">
        <f t="shared" si="87"/>
        <v>0</v>
      </c>
      <c r="M260" s="50"/>
      <c r="N260" s="26">
        <f t="shared" si="88"/>
        <v>0</v>
      </c>
      <c r="O260" s="50"/>
      <c r="P260" s="27">
        <f t="shared" si="89"/>
        <v>0</v>
      </c>
      <c r="Q260" s="12"/>
    </row>
    <row r="261" spans="1:17" ht="12.75">
      <c r="A261" s="44"/>
      <c r="B261" s="77"/>
      <c r="C261" s="54"/>
      <c r="D261" s="45"/>
      <c r="E261" s="60"/>
      <c r="F261" s="26">
        <f t="shared" si="84"/>
        <v>0</v>
      </c>
      <c r="G261" s="48"/>
      <c r="H261" s="26">
        <f t="shared" si="85"/>
        <v>0</v>
      </c>
      <c r="I261" s="50"/>
      <c r="J261" s="26">
        <f t="shared" si="86"/>
        <v>0</v>
      </c>
      <c r="K261" s="50"/>
      <c r="L261" s="26">
        <f t="shared" si="87"/>
        <v>0</v>
      </c>
      <c r="M261" s="50"/>
      <c r="N261" s="26">
        <f t="shared" si="88"/>
        <v>0</v>
      </c>
      <c r="O261" s="50"/>
      <c r="P261" s="27">
        <f t="shared" si="89"/>
        <v>0</v>
      </c>
      <c r="Q261" s="12"/>
    </row>
    <row r="262" spans="1:17" ht="12.75">
      <c r="A262" s="46"/>
      <c r="B262" s="78"/>
      <c r="C262" s="55"/>
      <c r="D262" s="47"/>
      <c r="E262" s="61"/>
      <c r="F262" s="28">
        <f t="shared" si="84"/>
        <v>0</v>
      </c>
      <c r="G262" s="49"/>
      <c r="H262" s="28">
        <f t="shared" si="85"/>
        <v>0</v>
      </c>
      <c r="I262" s="51"/>
      <c r="J262" s="28">
        <f t="shared" si="86"/>
        <v>0</v>
      </c>
      <c r="K262" s="51"/>
      <c r="L262" s="28">
        <f t="shared" si="87"/>
        <v>0</v>
      </c>
      <c r="M262" s="51"/>
      <c r="N262" s="28">
        <f t="shared" si="88"/>
        <v>0</v>
      </c>
      <c r="O262" s="51"/>
      <c r="P262" s="29">
        <f t="shared" si="89"/>
        <v>0</v>
      </c>
      <c r="Q262" s="12"/>
    </row>
    <row r="263" spans="1:17" ht="12.75">
      <c r="A263" s="30"/>
      <c r="B263" s="79"/>
      <c r="C263" s="32"/>
      <c r="D263" s="31"/>
      <c r="E263" s="62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12"/>
    </row>
    <row r="264" spans="1:17" ht="12.75">
      <c r="A264" s="13" t="s">
        <v>3</v>
      </c>
      <c r="B264" s="74"/>
      <c r="C264" s="15"/>
      <c r="D264" s="14"/>
      <c r="E264" s="5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7"/>
      <c r="Q264" s="12"/>
    </row>
    <row r="265" spans="1:17" ht="12.75">
      <c r="A265" s="18" t="s">
        <v>1</v>
      </c>
      <c r="B265" s="75"/>
      <c r="C265" s="15" t="s">
        <v>4</v>
      </c>
      <c r="D265" s="110" t="s">
        <v>6</v>
      </c>
      <c r="E265" s="110"/>
      <c r="F265" s="16" t="s">
        <v>5</v>
      </c>
      <c r="G265" s="16" t="s">
        <v>13</v>
      </c>
      <c r="H265" s="16" t="s">
        <v>5</v>
      </c>
      <c r="I265" s="16" t="s">
        <v>7</v>
      </c>
      <c r="J265" s="16" t="s">
        <v>5</v>
      </c>
      <c r="K265" s="16" t="s">
        <v>8</v>
      </c>
      <c r="L265" s="16" t="s">
        <v>5</v>
      </c>
      <c r="M265" s="16" t="s">
        <v>9</v>
      </c>
      <c r="N265" s="16" t="s">
        <v>5</v>
      </c>
      <c r="O265" s="16" t="s">
        <v>10</v>
      </c>
      <c r="P265" s="17" t="s">
        <v>5</v>
      </c>
      <c r="Q265" s="12"/>
    </row>
    <row r="266" spans="1:17" ht="12.75">
      <c r="A266" s="19"/>
      <c r="B266" s="76"/>
      <c r="C266" s="21"/>
      <c r="D266" s="20" t="s">
        <v>11</v>
      </c>
      <c r="E266" s="59" t="s">
        <v>12</v>
      </c>
      <c r="F266" s="22">
        <f>LARGE(F267:F275,1)+LARGE(F267:F275,2)+LARGE(F267:F275,3)</f>
        <v>0</v>
      </c>
      <c r="G266" s="23" t="s">
        <v>12</v>
      </c>
      <c r="H266" s="22">
        <f>LARGE(H267:H275,1)+LARGE(H267:H275,2)+LARGE(H267:H275,3)</f>
        <v>0</v>
      </c>
      <c r="I266" s="23" t="s">
        <v>0</v>
      </c>
      <c r="J266" s="22">
        <f>LARGE(J267:J275,1)+LARGE(J267:J275,2)+LARGE(J267:J275,3)</f>
        <v>0</v>
      </c>
      <c r="K266" s="23" t="s">
        <v>0</v>
      </c>
      <c r="L266" s="22">
        <f>LARGE(L267:L275,1)+LARGE(L267:L275,2)+LARGE(L267:L275,3)</f>
        <v>0</v>
      </c>
      <c r="M266" s="23" t="s">
        <v>0</v>
      </c>
      <c r="N266" s="22">
        <f>LARGE(N267:N275,1)+LARGE(N267:N275,2)+LARGE(N267:N275,3)</f>
        <v>0</v>
      </c>
      <c r="O266" s="23" t="s">
        <v>0</v>
      </c>
      <c r="P266" s="24">
        <f>LARGE(P267:P275,1)+LARGE(P267:P275,2)+LARGE(P267:P275,3)</f>
        <v>0</v>
      </c>
      <c r="Q266" s="25"/>
    </row>
    <row r="267" spans="1:17" ht="12.75">
      <c r="A267" s="44"/>
      <c r="B267" s="77"/>
      <c r="C267" s="54"/>
      <c r="D267" s="45"/>
      <c r="E267" s="60"/>
      <c r="F267" s="26">
        <f>IF(AND((60*D267+E267)&gt;0,(60*D267+E267)&lt;201),INT(0.3179301*POWER(ABS(60*D267+E267-201.77),1.85)+0.5),0)</f>
        <v>0</v>
      </c>
      <c r="G267" s="48"/>
      <c r="H267" s="26">
        <f>IF(AND(G267&gt;0,G267&lt;18),INT(26.81044*POWER(ABS(G267-18.04),1.92)+0.5),0)</f>
        <v>0</v>
      </c>
      <c r="I267" s="50"/>
      <c r="J267" s="26">
        <f>IF(I267&gt;100,INT(9.629087*POWER(ABS(I267-100),1.05)+0.5),0)</f>
        <v>0</v>
      </c>
      <c r="K267" s="50"/>
      <c r="L267" s="26">
        <f>IF(K267&gt;300,INT(5.459439*POWER(ABS(K267-300),0.9)+0.5),0)</f>
        <v>0</v>
      </c>
      <c r="M267" s="50"/>
      <c r="N267" s="26">
        <f>IF(M267&gt;500,INT(3.8712164*POWER(ABS(M267-500),0.8)+0.5),0)</f>
        <v>0</v>
      </c>
      <c r="O267" s="50"/>
      <c r="P267" s="34">
        <f>IF(O267&gt;1230,INT(1.2086984*POWER(ABS(O267-1230),0.8)+0.5),0)</f>
        <v>0</v>
      </c>
      <c r="Q267" s="12"/>
    </row>
    <row r="268" spans="1:17" ht="12.75">
      <c r="A268" s="44"/>
      <c r="B268" s="77"/>
      <c r="C268" s="54"/>
      <c r="D268" s="45"/>
      <c r="E268" s="60"/>
      <c r="F268" s="26">
        <f aca="true" t="shared" si="90" ref="F268:F275">IF(AND((60*D268+E268)&gt;0,(60*D268+E268)&lt;201),INT(0.3179301*POWER(ABS(60*D268+E268-201.77),1.85)+0.5),0)</f>
        <v>0</v>
      </c>
      <c r="G268" s="48"/>
      <c r="H268" s="26">
        <f aca="true" t="shared" si="91" ref="H268:H275">IF(AND(G268&gt;0,G268&lt;18),INT(26.81044*POWER(ABS(G268-18.04),1.92)+0.5),0)</f>
        <v>0</v>
      </c>
      <c r="I268" s="50"/>
      <c r="J268" s="26">
        <f aca="true" t="shared" si="92" ref="J268:J275">IF(I268&gt;100,INT(9.629087*POWER(ABS(I268-100),1.05)+0.5),0)</f>
        <v>0</v>
      </c>
      <c r="K268" s="50"/>
      <c r="L268" s="26">
        <f aca="true" t="shared" si="93" ref="L268:L275">IF(K268&gt;300,INT(5.459439*POWER(ABS(K268-300),0.9)+0.5),0)</f>
        <v>0</v>
      </c>
      <c r="M268" s="50"/>
      <c r="N268" s="26">
        <f aca="true" t="shared" si="94" ref="N268:N275">IF(M268&gt;500,INT(3.8712164*POWER(ABS(M268-500),0.8)+0.5),0)</f>
        <v>0</v>
      </c>
      <c r="O268" s="50"/>
      <c r="P268" s="27">
        <f aca="true" t="shared" si="95" ref="P268:P275">IF(O268&gt;1230,INT(1.2086984*POWER(ABS(O268-1230),0.8)+0.5),0)</f>
        <v>0</v>
      </c>
      <c r="Q268" s="12"/>
    </row>
    <row r="269" spans="1:17" ht="12.75">
      <c r="A269" s="44"/>
      <c r="B269" s="77"/>
      <c r="C269" s="54"/>
      <c r="D269" s="45"/>
      <c r="E269" s="60"/>
      <c r="F269" s="26">
        <f t="shared" si="90"/>
        <v>0</v>
      </c>
      <c r="G269" s="48"/>
      <c r="H269" s="26">
        <f t="shared" si="91"/>
        <v>0</v>
      </c>
      <c r="I269" s="50"/>
      <c r="J269" s="26">
        <f t="shared" si="92"/>
        <v>0</v>
      </c>
      <c r="K269" s="50"/>
      <c r="L269" s="26">
        <f t="shared" si="93"/>
        <v>0</v>
      </c>
      <c r="M269" s="50"/>
      <c r="N269" s="26">
        <f t="shared" si="94"/>
        <v>0</v>
      </c>
      <c r="O269" s="50"/>
      <c r="P269" s="27">
        <f t="shared" si="95"/>
        <v>0</v>
      </c>
      <c r="Q269" s="12"/>
    </row>
    <row r="270" spans="1:17" ht="12.75">
      <c r="A270" s="44"/>
      <c r="B270" s="77"/>
      <c r="C270" s="54"/>
      <c r="D270" s="45"/>
      <c r="E270" s="60"/>
      <c r="F270" s="26">
        <f t="shared" si="90"/>
        <v>0</v>
      </c>
      <c r="G270" s="48"/>
      <c r="H270" s="26">
        <f t="shared" si="91"/>
        <v>0</v>
      </c>
      <c r="I270" s="50"/>
      <c r="J270" s="26">
        <f t="shared" si="92"/>
        <v>0</v>
      </c>
      <c r="K270" s="50"/>
      <c r="L270" s="26">
        <f t="shared" si="93"/>
        <v>0</v>
      </c>
      <c r="M270" s="50"/>
      <c r="N270" s="26">
        <f t="shared" si="94"/>
        <v>0</v>
      </c>
      <c r="O270" s="50"/>
      <c r="P270" s="27">
        <f t="shared" si="95"/>
        <v>0</v>
      </c>
      <c r="Q270" s="12"/>
    </row>
    <row r="271" spans="1:17" ht="12.75">
      <c r="A271" s="44"/>
      <c r="B271" s="77"/>
      <c r="C271" s="54"/>
      <c r="D271" s="45"/>
      <c r="E271" s="60"/>
      <c r="F271" s="26">
        <f t="shared" si="90"/>
        <v>0</v>
      </c>
      <c r="G271" s="48"/>
      <c r="H271" s="26">
        <f t="shared" si="91"/>
        <v>0</v>
      </c>
      <c r="I271" s="50"/>
      <c r="J271" s="26">
        <f t="shared" si="92"/>
        <v>0</v>
      </c>
      <c r="K271" s="50"/>
      <c r="L271" s="26">
        <f t="shared" si="93"/>
        <v>0</v>
      </c>
      <c r="M271" s="50"/>
      <c r="N271" s="26">
        <f t="shared" si="94"/>
        <v>0</v>
      </c>
      <c r="O271" s="50"/>
      <c r="P271" s="27">
        <f t="shared" si="95"/>
        <v>0</v>
      </c>
      <c r="Q271" s="12"/>
    </row>
    <row r="272" spans="1:17" ht="12.75">
      <c r="A272" s="44"/>
      <c r="B272" s="77"/>
      <c r="C272" s="54"/>
      <c r="D272" s="45"/>
      <c r="E272" s="60"/>
      <c r="F272" s="26">
        <f t="shared" si="90"/>
        <v>0</v>
      </c>
      <c r="G272" s="48"/>
      <c r="H272" s="26">
        <f t="shared" si="91"/>
        <v>0</v>
      </c>
      <c r="I272" s="50"/>
      <c r="J272" s="26">
        <f t="shared" si="92"/>
        <v>0</v>
      </c>
      <c r="K272" s="50"/>
      <c r="L272" s="26">
        <f t="shared" si="93"/>
        <v>0</v>
      </c>
      <c r="M272" s="50"/>
      <c r="N272" s="26">
        <f t="shared" si="94"/>
        <v>0</v>
      </c>
      <c r="O272" s="50"/>
      <c r="P272" s="27">
        <f t="shared" si="95"/>
        <v>0</v>
      </c>
      <c r="Q272" s="12"/>
    </row>
    <row r="273" spans="1:17" ht="12.75">
      <c r="A273" s="44"/>
      <c r="B273" s="77"/>
      <c r="C273" s="54"/>
      <c r="D273" s="45"/>
      <c r="E273" s="60"/>
      <c r="F273" s="26">
        <f t="shared" si="90"/>
        <v>0</v>
      </c>
      <c r="G273" s="48"/>
      <c r="H273" s="26">
        <f t="shared" si="91"/>
        <v>0</v>
      </c>
      <c r="I273" s="50"/>
      <c r="J273" s="26">
        <f t="shared" si="92"/>
        <v>0</v>
      </c>
      <c r="K273" s="50"/>
      <c r="L273" s="26">
        <f t="shared" si="93"/>
        <v>0</v>
      </c>
      <c r="M273" s="50"/>
      <c r="N273" s="26">
        <f t="shared" si="94"/>
        <v>0</v>
      </c>
      <c r="O273" s="50"/>
      <c r="P273" s="27">
        <f t="shared" si="95"/>
        <v>0</v>
      </c>
      <c r="Q273" s="12"/>
    </row>
    <row r="274" spans="1:17" ht="12.75">
      <c r="A274" s="44"/>
      <c r="B274" s="77"/>
      <c r="C274" s="54"/>
      <c r="D274" s="45"/>
      <c r="E274" s="60"/>
      <c r="F274" s="26">
        <f t="shared" si="90"/>
        <v>0</v>
      </c>
      <c r="G274" s="48"/>
      <c r="H274" s="26">
        <f t="shared" si="91"/>
        <v>0</v>
      </c>
      <c r="I274" s="50"/>
      <c r="J274" s="26">
        <f t="shared" si="92"/>
        <v>0</v>
      </c>
      <c r="K274" s="50"/>
      <c r="L274" s="26">
        <f t="shared" si="93"/>
        <v>0</v>
      </c>
      <c r="M274" s="50"/>
      <c r="N274" s="26">
        <f t="shared" si="94"/>
        <v>0</v>
      </c>
      <c r="O274" s="50"/>
      <c r="P274" s="27">
        <f t="shared" si="95"/>
        <v>0</v>
      </c>
      <c r="Q274" s="12"/>
    </row>
    <row r="275" spans="1:17" ht="12.75">
      <c r="A275" s="46"/>
      <c r="B275" s="78"/>
      <c r="C275" s="55"/>
      <c r="D275" s="47"/>
      <c r="E275" s="61"/>
      <c r="F275" s="28">
        <f t="shared" si="90"/>
        <v>0</v>
      </c>
      <c r="G275" s="49"/>
      <c r="H275" s="28">
        <f t="shared" si="91"/>
        <v>0</v>
      </c>
      <c r="I275" s="51"/>
      <c r="J275" s="28">
        <f t="shared" si="92"/>
        <v>0</v>
      </c>
      <c r="K275" s="51"/>
      <c r="L275" s="28">
        <f t="shared" si="93"/>
        <v>0</v>
      </c>
      <c r="M275" s="51"/>
      <c r="N275" s="28">
        <f t="shared" si="94"/>
        <v>0</v>
      </c>
      <c r="O275" s="51"/>
      <c r="P275" s="29">
        <f t="shared" si="95"/>
        <v>0</v>
      </c>
      <c r="Q275" s="12"/>
    </row>
    <row r="276" spans="1:17" ht="12.75">
      <c r="A276" s="30"/>
      <c r="B276" s="79"/>
      <c r="C276" s="32"/>
      <c r="D276" s="31"/>
      <c r="E276" s="62"/>
      <c r="F276" s="33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2"/>
    </row>
    <row r="277" spans="1:17" ht="12.75">
      <c r="A277" s="13" t="s">
        <v>15</v>
      </c>
      <c r="B277" s="74"/>
      <c r="C277" s="15"/>
      <c r="D277" s="110" t="s">
        <v>16</v>
      </c>
      <c r="E277" s="110"/>
      <c r="F277" s="35" t="s">
        <v>5</v>
      </c>
      <c r="G277" s="16"/>
      <c r="H277" s="16"/>
      <c r="I277" s="16"/>
      <c r="J277" s="16"/>
      <c r="K277" s="16"/>
      <c r="L277" s="16"/>
      <c r="M277" s="36" t="s">
        <v>17</v>
      </c>
      <c r="N277" s="16"/>
      <c r="O277" s="16"/>
      <c r="P277" s="16"/>
      <c r="Q277" s="37">
        <f>Q278+Q279+F279</f>
        <v>0</v>
      </c>
    </row>
    <row r="278" spans="1:17" ht="12.75">
      <c r="A278" s="18"/>
      <c r="B278" s="75"/>
      <c r="C278" s="15"/>
      <c r="D278" s="38" t="s">
        <v>11</v>
      </c>
      <c r="E278" s="63" t="s">
        <v>12</v>
      </c>
      <c r="F278" s="17"/>
      <c r="G278" s="16"/>
      <c r="H278" s="16"/>
      <c r="I278" s="16"/>
      <c r="J278" s="16"/>
      <c r="K278" s="16"/>
      <c r="L278" s="16"/>
      <c r="M278" s="36" t="s">
        <v>18</v>
      </c>
      <c r="N278" s="16"/>
      <c r="O278" s="16"/>
      <c r="P278" s="16"/>
      <c r="Q278" s="37">
        <f>F253+H253+J253+L253+N253+P253</f>
        <v>0</v>
      </c>
    </row>
    <row r="279" spans="1:17" ht="13.5" thickBot="1">
      <c r="A279" s="39"/>
      <c r="B279" s="80"/>
      <c r="C279" s="56"/>
      <c r="D279" s="52"/>
      <c r="E279" s="64"/>
      <c r="F279" s="40">
        <f>IF(AND((60*D279+E279)&gt;0,(60*D279+E279)&lt;242),INT(1.620772896*POWER(ABS(60*D279+E279-242.76),1.81)),0)</f>
        <v>0</v>
      </c>
      <c r="G279" s="41"/>
      <c r="H279" s="41"/>
      <c r="I279" s="41"/>
      <c r="J279" s="41"/>
      <c r="K279" s="41"/>
      <c r="L279" s="41"/>
      <c r="M279" s="42" t="s">
        <v>19</v>
      </c>
      <c r="N279" s="41"/>
      <c r="O279" s="41"/>
      <c r="P279" s="41"/>
      <c r="Q279" s="43">
        <f>F266+H266+J266+L266+N266+P266</f>
        <v>0</v>
      </c>
    </row>
    <row r="283" ht="13.5" thickBot="1"/>
    <row r="284" spans="1:17" ht="18">
      <c r="A284" s="53" t="s">
        <v>14</v>
      </c>
      <c r="B284" s="72"/>
      <c r="C284" s="111"/>
      <c r="D284" s="111"/>
      <c r="E284" s="111"/>
      <c r="F284" s="111"/>
      <c r="G284" s="111"/>
      <c r="H284" s="111"/>
      <c r="I284" s="111"/>
      <c r="J284" s="6"/>
      <c r="K284" s="6"/>
      <c r="L284" s="6"/>
      <c r="M284" s="6"/>
      <c r="N284" s="6"/>
      <c r="O284" s="6"/>
      <c r="P284" s="6"/>
      <c r="Q284" s="7"/>
    </row>
    <row r="285" spans="1:17" ht="12.75">
      <c r="A285" s="8"/>
      <c r="B285" s="73"/>
      <c r="C285" s="10"/>
      <c r="D285" s="9"/>
      <c r="E285" s="57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2"/>
    </row>
    <row r="286" spans="1:17" ht="12.75">
      <c r="A286" s="13" t="s">
        <v>2</v>
      </c>
      <c r="B286" s="74"/>
      <c r="C286" s="15"/>
      <c r="D286" s="14"/>
      <c r="E286" s="5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7"/>
      <c r="Q286" s="12"/>
    </row>
    <row r="287" spans="1:17" ht="12.75">
      <c r="A287" s="18" t="s">
        <v>1</v>
      </c>
      <c r="B287" s="75"/>
      <c r="C287" s="15" t="s">
        <v>4</v>
      </c>
      <c r="D287" s="110" t="s">
        <v>6</v>
      </c>
      <c r="E287" s="110"/>
      <c r="F287" s="16" t="s">
        <v>5</v>
      </c>
      <c r="G287" s="16" t="s">
        <v>13</v>
      </c>
      <c r="H287" s="16" t="s">
        <v>5</v>
      </c>
      <c r="I287" s="16" t="s">
        <v>7</v>
      </c>
      <c r="J287" s="16" t="s">
        <v>5</v>
      </c>
      <c r="K287" s="16" t="s">
        <v>8</v>
      </c>
      <c r="L287" s="16" t="s">
        <v>5</v>
      </c>
      <c r="M287" s="16" t="s">
        <v>9</v>
      </c>
      <c r="N287" s="16" t="s">
        <v>5</v>
      </c>
      <c r="O287" s="16" t="s">
        <v>10</v>
      </c>
      <c r="P287" s="17" t="s">
        <v>5</v>
      </c>
      <c r="Q287" s="12"/>
    </row>
    <row r="288" spans="1:17" ht="12.75">
      <c r="A288" s="19"/>
      <c r="B288" s="76"/>
      <c r="C288" s="21"/>
      <c r="D288" s="20" t="s">
        <v>11</v>
      </c>
      <c r="E288" s="59" t="s">
        <v>12</v>
      </c>
      <c r="F288" s="22">
        <f>LARGE(F289:F297,1)+LARGE(F289:F297,2)+LARGE(F289:F297,3)</f>
        <v>0</v>
      </c>
      <c r="G288" s="23" t="s">
        <v>12</v>
      </c>
      <c r="H288" s="22">
        <f>LARGE(H289:H297,1)+LARGE(H289:H297,2)+LARGE(H289:H297,3)</f>
        <v>0</v>
      </c>
      <c r="I288" s="23" t="s">
        <v>0</v>
      </c>
      <c r="J288" s="22">
        <f>LARGE(J289:J297,1)+LARGE(J289:J297,2)+LARGE(J289:J297,3)</f>
        <v>0</v>
      </c>
      <c r="K288" s="23" t="s">
        <v>0</v>
      </c>
      <c r="L288" s="22">
        <f>LARGE(L289:L297,1)+LARGE(L289:L297,2)+LARGE(L289:L297,3)</f>
        <v>0</v>
      </c>
      <c r="M288" s="23" t="s">
        <v>0</v>
      </c>
      <c r="N288" s="22">
        <f>LARGE(N289:N297,1)+LARGE(N289:N297,2)+LARGE(N289:N297,3)</f>
        <v>0</v>
      </c>
      <c r="O288" s="23" t="s">
        <v>0</v>
      </c>
      <c r="P288" s="24">
        <f>LARGE(P289:P297,1)+LARGE(P289:P297,2)+LARGE(P289:P297,3)</f>
        <v>0</v>
      </c>
      <c r="Q288" s="25"/>
    </row>
    <row r="289" spans="1:17" ht="12.75">
      <c r="A289" s="44"/>
      <c r="B289" s="77"/>
      <c r="C289" s="54"/>
      <c r="D289" s="45"/>
      <c r="E289" s="60"/>
      <c r="F289" s="26">
        <f>IF(AND((60*D289+E289)&gt;0,(60*D289+E289)&lt;211),INT(0.31793*POWER(ABS(60*D289+E289-211.77),1.85)+0.5),0)</f>
        <v>0</v>
      </c>
      <c r="G289" s="48"/>
      <c r="H289" s="26">
        <f>IF(AND(G289&gt;0,G289&lt;18.5),INT(27.75955*POWER(ABS(G289-18.53),1.92)+0.5),0)</f>
        <v>0</v>
      </c>
      <c r="I289" s="50"/>
      <c r="J289" s="26">
        <f>IF(I289&gt;100,INT(42.84872*POWER(ABS(I289-100),0.75)+0.5),0)</f>
        <v>0</v>
      </c>
      <c r="K289" s="50"/>
      <c r="L289" s="26">
        <f>IF(K289&gt;250,INT(2.482473*POWER(ABS(K289-250),1.05)+0.5),0)</f>
        <v>0</v>
      </c>
      <c r="M289" s="50"/>
      <c r="N289" s="26">
        <f>IF(M289&gt;400,INT(4.4247407*POWER(ABS(M289-400),0.8)+0.5),0)</f>
        <v>0</v>
      </c>
      <c r="O289" s="50"/>
      <c r="P289" s="27">
        <f>IF(O289&gt;800,INT(0.544767314*POWER(ABS(O289-800),0.92)+0.5),0)</f>
        <v>0</v>
      </c>
      <c r="Q289" s="12"/>
    </row>
    <row r="290" spans="1:17" ht="12.75">
      <c r="A290" s="44"/>
      <c r="B290" s="77"/>
      <c r="C290" s="54"/>
      <c r="D290" s="45"/>
      <c r="E290" s="60"/>
      <c r="F290" s="26">
        <f aca="true" t="shared" si="96" ref="F290:F297">IF(AND((60*D290+E290)&gt;0,(60*D290+E290)&lt;211),INT(0.31793*POWER(ABS(60*D290+E290-211.77),1.85)+0.5),0)</f>
        <v>0</v>
      </c>
      <c r="G290" s="48"/>
      <c r="H290" s="26">
        <f aca="true" t="shared" si="97" ref="H290:H297">IF(AND(G290&gt;0,G290&lt;18.5),INT(27.75955*POWER(ABS(G290-18.53),1.92)+0.5),0)</f>
        <v>0</v>
      </c>
      <c r="I290" s="50"/>
      <c r="J290" s="26">
        <f aca="true" t="shared" si="98" ref="J290:J297">IF(I290&gt;100,INT(42.84872*POWER(ABS(I290-100),0.75)+0.5),0)</f>
        <v>0</v>
      </c>
      <c r="K290" s="50"/>
      <c r="L290" s="26">
        <f aca="true" t="shared" si="99" ref="L290:L297">IF(K290&gt;250,INT(2.482473*POWER(ABS(K290-250),1.05)+0.5),0)</f>
        <v>0</v>
      </c>
      <c r="M290" s="50"/>
      <c r="N290" s="26">
        <f aca="true" t="shared" si="100" ref="N290:N297">IF(M290&gt;400,INT(4.4247407*POWER(ABS(M290-400),0.8)+0.5),0)</f>
        <v>0</v>
      </c>
      <c r="O290" s="50"/>
      <c r="P290" s="27">
        <f aca="true" t="shared" si="101" ref="P290:P297">IF(O290&gt;800,INT(0.544767314*POWER(ABS(O290-800),0.92)+0.5),0)</f>
        <v>0</v>
      </c>
      <c r="Q290" s="12"/>
    </row>
    <row r="291" spans="1:17" ht="12.75">
      <c r="A291" s="44"/>
      <c r="B291" s="77"/>
      <c r="C291" s="54"/>
      <c r="D291" s="45"/>
      <c r="E291" s="60"/>
      <c r="F291" s="26">
        <f t="shared" si="96"/>
        <v>0</v>
      </c>
      <c r="G291" s="48"/>
      <c r="H291" s="26">
        <f t="shared" si="97"/>
        <v>0</v>
      </c>
      <c r="I291" s="50"/>
      <c r="J291" s="26">
        <f t="shared" si="98"/>
        <v>0</v>
      </c>
      <c r="K291" s="50"/>
      <c r="L291" s="26">
        <f t="shared" si="99"/>
        <v>0</v>
      </c>
      <c r="M291" s="50"/>
      <c r="N291" s="26">
        <f t="shared" si="100"/>
        <v>0</v>
      </c>
      <c r="O291" s="50"/>
      <c r="P291" s="27">
        <f t="shared" si="101"/>
        <v>0</v>
      </c>
      <c r="Q291" s="12"/>
    </row>
    <row r="292" spans="1:17" ht="12.75">
      <c r="A292" s="44"/>
      <c r="B292" s="77"/>
      <c r="C292" s="54"/>
      <c r="D292" s="45"/>
      <c r="E292" s="60"/>
      <c r="F292" s="26">
        <f t="shared" si="96"/>
        <v>0</v>
      </c>
      <c r="G292" s="48"/>
      <c r="H292" s="26">
        <f t="shared" si="97"/>
        <v>0</v>
      </c>
      <c r="I292" s="50"/>
      <c r="J292" s="26">
        <f t="shared" si="98"/>
        <v>0</v>
      </c>
      <c r="K292" s="50"/>
      <c r="L292" s="26">
        <f t="shared" si="99"/>
        <v>0</v>
      </c>
      <c r="M292" s="50"/>
      <c r="N292" s="26">
        <f t="shared" si="100"/>
        <v>0</v>
      </c>
      <c r="O292" s="50"/>
      <c r="P292" s="27">
        <f t="shared" si="101"/>
        <v>0</v>
      </c>
      <c r="Q292" s="12"/>
    </row>
    <row r="293" spans="1:17" ht="12.75">
      <c r="A293" s="44"/>
      <c r="B293" s="77"/>
      <c r="C293" s="54"/>
      <c r="D293" s="45"/>
      <c r="E293" s="60"/>
      <c r="F293" s="26">
        <f t="shared" si="96"/>
        <v>0</v>
      </c>
      <c r="G293" s="48"/>
      <c r="H293" s="26">
        <f t="shared" si="97"/>
        <v>0</v>
      </c>
      <c r="I293" s="50"/>
      <c r="J293" s="26">
        <f t="shared" si="98"/>
        <v>0</v>
      </c>
      <c r="K293" s="50"/>
      <c r="L293" s="26">
        <f t="shared" si="99"/>
        <v>0</v>
      </c>
      <c r="M293" s="50"/>
      <c r="N293" s="26">
        <f t="shared" si="100"/>
        <v>0</v>
      </c>
      <c r="O293" s="50"/>
      <c r="P293" s="27">
        <f t="shared" si="101"/>
        <v>0</v>
      </c>
      <c r="Q293" s="12"/>
    </row>
    <row r="294" spans="1:17" ht="12.75">
      <c r="A294" s="44"/>
      <c r="B294" s="77"/>
      <c r="C294" s="54"/>
      <c r="D294" s="45"/>
      <c r="E294" s="60"/>
      <c r="F294" s="26">
        <f t="shared" si="96"/>
        <v>0</v>
      </c>
      <c r="G294" s="48"/>
      <c r="H294" s="26">
        <f t="shared" si="97"/>
        <v>0</v>
      </c>
      <c r="I294" s="50"/>
      <c r="J294" s="26">
        <f t="shared" si="98"/>
        <v>0</v>
      </c>
      <c r="K294" s="50"/>
      <c r="L294" s="26">
        <f t="shared" si="99"/>
        <v>0</v>
      </c>
      <c r="M294" s="50"/>
      <c r="N294" s="26">
        <f t="shared" si="100"/>
        <v>0</v>
      </c>
      <c r="O294" s="50"/>
      <c r="P294" s="27">
        <f t="shared" si="101"/>
        <v>0</v>
      </c>
      <c r="Q294" s="12"/>
    </row>
    <row r="295" spans="1:17" ht="12.75">
      <c r="A295" s="44"/>
      <c r="B295" s="77"/>
      <c r="C295" s="54"/>
      <c r="D295" s="45"/>
      <c r="E295" s="60"/>
      <c r="F295" s="26">
        <f t="shared" si="96"/>
        <v>0</v>
      </c>
      <c r="G295" s="48"/>
      <c r="H295" s="26">
        <f t="shared" si="97"/>
        <v>0</v>
      </c>
      <c r="I295" s="50"/>
      <c r="J295" s="26">
        <f t="shared" si="98"/>
        <v>0</v>
      </c>
      <c r="K295" s="50"/>
      <c r="L295" s="26">
        <f t="shared" si="99"/>
        <v>0</v>
      </c>
      <c r="M295" s="50"/>
      <c r="N295" s="26">
        <f t="shared" si="100"/>
        <v>0</v>
      </c>
      <c r="O295" s="50"/>
      <c r="P295" s="27">
        <f t="shared" si="101"/>
        <v>0</v>
      </c>
      <c r="Q295" s="12"/>
    </row>
    <row r="296" spans="1:17" ht="12.75">
      <c r="A296" s="44"/>
      <c r="B296" s="77"/>
      <c r="C296" s="54"/>
      <c r="D296" s="45"/>
      <c r="E296" s="60"/>
      <c r="F296" s="26">
        <f t="shared" si="96"/>
        <v>0</v>
      </c>
      <c r="G296" s="48"/>
      <c r="H296" s="26">
        <f t="shared" si="97"/>
        <v>0</v>
      </c>
      <c r="I296" s="50"/>
      <c r="J296" s="26">
        <f t="shared" si="98"/>
        <v>0</v>
      </c>
      <c r="K296" s="50"/>
      <c r="L296" s="26">
        <f t="shared" si="99"/>
        <v>0</v>
      </c>
      <c r="M296" s="50"/>
      <c r="N296" s="26">
        <f t="shared" si="100"/>
        <v>0</v>
      </c>
      <c r="O296" s="50"/>
      <c r="P296" s="27">
        <f t="shared" si="101"/>
        <v>0</v>
      </c>
      <c r="Q296" s="12"/>
    </row>
    <row r="297" spans="1:17" ht="12.75">
      <c r="A297" s="46"/>
      <c r="B297" s="78"/>
      <c r="C297" s="55"/>
      <c r="D297" s="47"/>
      <c r="E297" s="61"/>
      <c r="F297" s="28">
        <f t="shared" si="96"/>
        <v>0</v>
      </c>
      <c r="G297" s="49"/>
      <c r="H297" s="28">
        <f t="shared" si="97"/>
        <v>0</v>
      </c>
      <c r="I297" s="51"/>
      <c r="J297" s="28">
        <f t="shared" si="98"/>
        <v>0</v>
      </c>
      <c r="K297" s="51"/>
      <c r="L297" s="28">
        <f t="shared" si="99"/>
        <v>0</v>
      </c>
      <c r="M297" s="51"/>
      <c r="N297" s="28">
        <f t="shared" si="100"/>
        <v>0</v>
      </c>
      <c r="O297" s="51"/>
      <c r="P297" s="29">
        <f t="shared" si="101"/>
        <v>0</v>
      </c>
      <c r="Q297" s="12"/>
    </row>
    <row r="298" spans="1:17" ht="12.75">
      <c r="A298" s="30"/>
      <c r="B298" s="79"/>
      <c r="C298" s="32"/>
      <c r="D298" s="31"/>
      <c r="E298" s="62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12"/>
    </row>
    <row r="299" spans="1:17" ht="12.75">
      <c r="A299" s="13" t="s">
        <v>3</v>
      </c>
      <c r="B299" s="74"/>
      <c r="C299" s="15"/>
      <c r="D299" s="14"/>
      <c r="E299" s="5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7"/>
      <c r="Q299" s="12"/>
    </row>
    <row r="300" spans="1:17" ht="12.75">
      <c r="A300" s="18" t="s">
        <v>1</v>
      </c>
      <c r="B300" s="75"/>
      <c r="C300" s="15" t="s">
        <v>4</v>
      </c>
      <c r="D300" s="110" t="s">
        <v>6</v>
      </c>
      <c r="E300" s="110"/>
      <c r="F300" s="16" t="s">
        <v>5</v>
      </c>
      <c r="G300" s="16" t="s">
        <v>13</v>
      </c>
      <c r="H300" s="16" t="s">
        <v>5</v>
      </c>
      <c r="I300" s="16" t="s">
        <v>7</v>
      </c>
      <c r="J300" s="16" t="s">
        <v>5</v>
      </c>
      <c r="K300" s="16" t="s">
        <v>8</v>
      </c>
      <c r="L300" s="16" t="s">
        <v>5</v>
      </c>
      <c r="M300" s="16" t="s">
        <v>9</v>
      </c>
      <c r="N300" s="16" t="s">
        <v>5</v>
      </c>
      <c r="O300" s="16" t="s">
        <v>10</v>
      </c>
      <c r="P300" s="17" t="s">
        <v>5</v>
      </c>
      <c r="Q300" s="12"/>
    </row>
    <row r="301" spans="1:17" ht="12.75">
      <c r="A301" s="19"/>
      <c r="B301" s="76"/>
      <c r="C301" s="21"/>
      <c r="D301" s="20" t="s">
        <v>11</v>
      </c>
      <c r="E301" s="59" t="s">
        <v>12</v>
      </c>
      <c r="F301" s="22">
        <f>LARGE(F302:F310,1)+LARGE(F302:F310,2)+LARGE(F302:F310,3)</f>
        <v>0</v>
      </c>
      <c r="G301" s="23" t="s">
        <v>12</v>
      </c>
      <c r="H301" s="22">
        <f>LARGE(H302:H310,1)+LARGE(H302:H310,2)+LARGE(H302:H310,3)</f>
        <v>0</v>
      </c>
      <c r="I301" s="23" t="s">
        <v>0</v>
      </c>
      <c r="J301" s="22">
        <f>LARGE(J302:J310,1)+LARGE(J302:J310,2)+LARGE(J302:J310,3)</f>
        <v>0</v>
      </c>
      <c r="K301" s="23" t="s">
        <v>0</v>
      </c>
      <c r="L301" s="22">
        <f>LARGE(L302:L310,1)+LARGE(L302:L310,2)+LARGE(L302:L310,3)</f>
        <v>0</v>
      </c>
      <c r="M301" s="23" t="s">
        <v>0</v>
      </c>
      <c r="N301" s="22">
        <f>LARGE(N302:N310,1)+LARGE(N302:N310,2)+LARGE(N302:N310,3)</f>
        <v>0</v>
      </c>
      <c r="O301" s="23" t="s">
        <v>0</v>
      </c>
      <c r="P301" s="24">
        <f>LARGE(P302:P310,1)+LARGE(P302:P310,2)+LARGE(P302:P310,3)</f>
        <v>0</v>
      </c>
      <c r="Q301" s="25"/>
    </row>
    <row r="302" spans="1:17" ht="12.75">
      <c r="A302" s="44"/>
      <c r="B302" s="77"/>
      <c r="C302" s="54"/>
      <c r="D302" s="45"/>
      <c r="E302" s="60"/>
      <c r="F302" s="26">
        <f>IF(AND((60*D302+E302)&gt;0,(60*D302+E302)&lt;201),INT(0.3179301*POWER(ABS(60*D302+E302-201.77),1.85)+0.5),0)</f>
        <v>0</v>
      </c>
      <c r="G302" s="48"/>
      <c r="H302" s="26">
        <f>IF(AND(G302&gt;0,G302&lt;18),INT(26.81044*POWER(ABS(G302-18.04),1.92)+0.5),0)</f>
        <v>0</v>
      </c>
      <c r="I302" s="50"/>
      <c r="J302" s="26">
        <f>IF(I302&gt;100,INT(9.629087*POWER(ABS(I302-100),1.05)+0.5),0)</f>
        <v>0</v>
      </c>
      <c r="K302" s="50"/>
      <c r="L302" s="26">
        <f>IF(K302&gt;300,INT(5.459439*POWER(ABS(K302-300),0.9)+0.5),0)</f>
        <v>0</v>
      </c>
      <c r="M302" s="50"/>
      <c r="N302" s="26">
        <f>IF(M302&gt;500,INT(3.8712164*POWER(ABS(M302-500),0.8)+0.5),0)</f>
        <v>0</v>
      </c>
      <c r="O302" s="50"/>
      <c r="P302" s="34">
        <f>IF(O302&gt;1230,INT(1.2086984*POWER(ABS(O302-1230),0.8)+0.5),0)</f>
        <v>0</v>
      </c>
      <c r="Q302" s="12"/>
    </row>
    <row r="303" spans="1:17" ht="12.75">
      <c r="A303" s="44"/>
      <c r="B303" s="77"/>
      <c r="C303" s="54"/>
      <c r="D303" s="45"/>
      <c r="E303" s="60"/>
      <c r="F303" s="26">
        <f aca="true" t="shared" si="102" ref="F303:F310">IF(AND((60*D303+E303)&gt;0,(60*D303+E303)&lt;201),INT(0.3179301*POWER(ABS(60*D303+E303-201.77),1.85)+0.5),0)</f>
        <v>0</v>
      </c>
      <c r="G303" s="48"/>
      <c r="H303" s="26">
        <f aca="true" t="shared" si="103" ref="H303:H310">IF(AND(G303&gt;0,G303&lt;18),INT(26.81044*POWER(ABS(G303-18.04),1.92)+0.5),0)</f>
        <v>0</v>
      </c>
      <c r="I303" s="50"/>
      <c r="J303" s="26">
        <f aca="true" t="shared" si="104" ref="J303:J310">IF(I303&gt;100,INT(9.629087*POWER(ABS(I303-100),1.05)+0.5),0)</f>
        <v>0</v>
      </c>
      <c r="K303" s="50"/>
      <c r="L303" s="26">
        <f aca="true" t="shared" si="105" ref="L303:L310">IF(K303&gt;300,INT(5.459439*POWER(ABS(K303-300),0.9)+0.5),0)</f>
        <v>0</v>
      </c>
      <c r="M303" s="50"/>
      <c r="N303" s="26">
        <f aca="true" t="shared" si="106" ref="N303:N310">IF(M303&gt;500,INT(3.8712164*POWER(ABS(M303-500),0.8)+0.5),0)</f>
        <v>0</v>
      </c>
      <c r="O303" s="50"/>
      <c r="P303" s="27">
        <f aca="true" t="shared" si="107" ref="P303:P310">IF(O303&gt;1230,INT(1.2086984*POWER(ABS(O303-1230),0.8)+0.5),0)</f>
        <v>0</v>
      </c>
      <c r="Q303" s="12"/>
    </row>
    <row r="304" spans="1:17" ht="12.75">
      <c r="A304" s="44"/>
      <c r="B304" s="77"/>
      <c r="C304" s="54"/>
      <c r="D304" s="45"/>
      <c r="E304" s="60"/>
      <c r="F304" s="26">
        <f t="shared" si="102"/>
        <v>0</v>
      </c>
      <c r="G304" s="48"/>
      <c r="H304" s="26">
        <f t="shared" si="103"/>
        <v>0</v>
      </c>
      <c r="I304" s="50"/>
      <c r="J304" s="26">
        <f t="shared" si="104"/>
        <v>0</v>
      </c>
      <c r="K304" s="50"/>
      <c r="L304" s="26">
        <f t="shared" si="105"/>
        <v>0</v>
      </c>
      <c r="M304" s="50"/>
      <c r="N304" s="26">
        <f t="shared" si="106"/>
        <v>0</v>
      </c>
      <c r="O304" s="50"/>
      <c r="P304" s="27">
        <f t="shared" si="107"/>
        <v>0</v>
      </c>
      <c r="Q304" s="12"/>
    </row>
    <row r="305" spans="1:17" ht="12.75">
      <c r="A305" s="44"/>
      <c r="B305" s="77"/>
      <c r="C305" s="54"/>
      <c r="D305" s="45"/>
      <c r="E305" s="60"/>
      <c r="F305" s="26">
        <f t="shared" si="102"/>
        <v>0</v>
      </c>
      <c r="G305" s="48"/>
      <c r="H305" s="26">
        <f t="shared" si="103"/>
        <v>0</v>
      </c>
      <c r="I305" s="50"/>
      <c r="J305" s="26">
        <f t="shared" si="104"/>
        <v>0</v>
      </c>
      <c r="K305" s="50"/>
      <c r="L305" s="26">
        <f t="shared" si="105"/>
        <v>0</v>
      </c>
      <c r="M305" s="50"/>
      <c r="N305" s="26">
        <f t="shared" si="106"/>
        <v>0</v>
      </c>
      <c r="O305" s="50"/>
      <c r="P305" s="27">
        <f t="shared" si="107"/>
        <v>0</v>
      </c>
      <c r="Q305" s="12"/>
    </row>
    <row r="306" spans="1:17" ht="12.75">
      <c r="A306" s="44"/>
      <c r="B306" s="77"/>
      <c r="C306" s="54"/>
      <c r="D306" s="45"/>
      <c r="E306" s="60"/>
      <c r="F306" s="26">
        <f t="shared" si="102"/>
        <v>0</v>
      </c>
      <c r="G306" s="48"/>
      <c r="H306" s="26">
        <f t="shared" si="103"/>
        <v>0</v>
      </c>
      <c r="I306" s="50"/>
      <c r="J306" s="26">
        <f t="shared" si="104"/>
        <v>0</v>
      </c>
      <c r="K306" s="50"/>
      <c r="L306" s="26">
        <f t="shared" si="105"/>
        <v>0</v>
      </c>
      <c r="M306" s="50"/>
      <c r="N306" s="26">
        <f t="shared" si="106"/>
        <v>0</v>
      </c>
      <c r="O306" s="50"/>
      <c r="P306" s="27">
        <f t="shared" si="107"/>
        <v>0</v>
      </c>
      <c r="Q306" s="12"/>
    </row>
    <row r="307" spans="1:17" ht="12.75">
      <c r="A307" s="44"/>
      <c r="B307" s="77"/>
      <c r="C307" s="54"/>
      <c r="D307" s="45"/>
      <c r="E307" s="60"/>
      <c r="F307" s="26">
        <f t="shared" si="102"/>
        <v>0</v>
      </c>
      <c r="G307" s="48"/>
      <c r="H307" s="26">
        <f t="shared" si="103"/>
        <v>0</v>
      </c>
      <c r="I307" s="50"/>
      <c r="J307" s="26">
        <f t="shared" si="104"/>
        <v>0</v>
      </c>
      <c r="K307" s="50"/>
      <c r="L307" s="26">
        <f t="shared" si="105"/>
        <v>0</v>
      </c>
      <c r="M307" s="50"/>
      <c r="N307" s="26">
        <f t="shared" si="106"/>
        <v>0</v>
      </c>
      <c r="O307" s="50"/>
      <c r="P307" s="27">
        <f t="shared" si="107"/>
        <v>0</v>
      </c>
      <c r="Q307" s="12"/>
    </row>
    <row r="308" spans="1:17" ht="12.75">
      <c r="A308" s="44"/>
      <c r="B308" s="77"/>
      <c r="C308" s="54"/>
      <c r="D308" s="45"/>
      <c r="E308" s="60"/>
      <c r="F308" s="26">
        <f t="shared" si="102"/>
        <v>0</v>
      </c>
      <c r="G308" s="48"/>
      <c r="H308" s="26">
        <f t="shared" si="103"/>
        <v>0</v>
      </c>
      <c r="I308" s="50"/>
      <c r="J308" s="26">
        <f t="shared" si="104"/>
        <v>0</v>
      </c>
      <c r="K308" s="50"/>
      <c r="L308" s="26">
        <f t="shared" si="105"/>
        <v>0</v>
      </c>
      <c r="M308" s="50"/>
      <c r="N308" s="26">
        <f t="shared" si="106"/>
        <v>0</v>
      </c>
      <c r="O308" s="50"/>
      <c r="P308" s="27">
        <f t="shared" si="107"/>
        <v>0</v>
      </c>
      <c r="Q308" s="12"/>
    </row>
    <row r="309" spans="1:17" ht="12.75">
      <c r="A309" s="44"/>
      <c r="B309" s="77"/>
      <c r="C309" s="54"/>
      <c r="D309" s="45"/>
      <c r="E309" s="60"/>
      <c r="F309" s="26">
        <f t="shared" si="102"/>
        <v>0</v>
      </c>
      <c r="G309" s="48"/>
      <c r="H309" s="26">
        <f t="shared" si="103"/>
        <v>0</v>
      </c>
      <c r="I309" s="50"/>
      <c r="J309" s="26">
        <f t="shared" si="104"/>
        <v>0</v>
      </c>
      <c r="K309" s="50"/>
      <c r="L309" s="26">
        <f t="shared" si="105"/>
        <v>0</v>
      </c>
      <c r="M309" s="50"/>
      <c r="N309" s="26">
        <f t="shared" si="106"/>
        <v>0</v>
      </c>
      <c r="O309" s="50"/>
      <c r="P309" s="27">
        <f t="shared" si="107"/>
        <v>0</v>
      </c>
      <c r="Q309" s="12"/>
    </row>
    <row r="310" spans="1:17" ht="12.75">
      <c r="A310" s="46"/>
      <c r="B310" s="78"/>
      <c r="C310" s="55"/>
      <c r="D310" s="47"/>
      <c r="E310" s="61"/>
      <c r="F310" s="28">
        <f t="shared" si="102"/>
        <v>0</v>
      </c>
      <c r="G310" s="49"/>
      <c r="H310" s="28">
        <f t="shared" si="103"/>
        <v>0</v>
      </c>
      <c r="I310" s="51"/>
      <c r="J310" s="28">
        <f t="shared" si="104"/>
        <v>0</v>
      </c>
      <c r="K310" s="51"/>
      <c r="L310" s="28">
        <f t="shared" si="105"/>
        <v>0</v>
      </c>
      <c r="M310" s="51"/>
      <c r="N310" s="28">
        <f t="shared" si="106"/>
        <v>0</v>
      </c>
      <c r="O310" s="51"/>
      <c r="P310" s="29">
        <f t="shared" si="107"/>
        <v>0</v>
      </c>
      <c r="Q310" s="12"/>
    </row>
    <row r="311" spans="1:17" ht="12.75">
      <c r="A311" s="30"/>
      <c r="B311" s="79"/>
      <c r="C311" s="32"/>
      <c r="D311" s="31"/>
      <c r="E311" s="62"/>
      <c r="F311" s="33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2"/>
    </row>
    <row r="312" spans="1:17" ht="12.75">
      <c r="A312" s="13" t="s">
        <v>15</v>
      </c>
      <c r="B312" s="74"/>
      <c r="C312" s="15"/>
      <c r="D312" s="110" t="s">
        <v>16</v>
      </c>
      <c r="E312" s="110"/>
      <c r="F312" s="35" t="s">
        <v>5</v>
      </c>
      <c r="G312" s="16"/>
      <c r="H312" s="16"/>
      <c r="I312" s="16"/>
      <c r="J312" s="16"/>
      <c r="K312" s="16"/>
      <c r="L312" s="16"/>
      <c r="M312" s="36" t="s">
        <v>17</v>
      </c>
      <c r="N312" s="16"/>
      <c r="O312" s="16"/>
      <c r="P312" s="16"/>
      <c r="Q312" s="37">
        <f>Q313+Q314+F314</f>
        <v>0</v>
      </c>
    </row>
    <row r="313" spans="1:17" ht="12.75">
      <c r="A313" s="18"/>
      <c r="B313" s="75"/>
      <c r="C313" s="15"/>
      <c r="D313" s="38" t="s">
        <v>11</v>
      </c>
      <c r="E313" s="63" t="s">
        <v>12</v>
      </c>
      <c r="F313" s="17"/>
      <c r="G313" s="16"/>
      <c r="H313" s="16"/>
      <c r="I313" s="16"/>
      <c r="J313" s="16"/>
      <c r="K313" s="16"/>
      <c r="L313" s="16"/>
      <c r="M313" s="36" t="s">
        <v>18</v>
      </c>
      <c r="N313" s="16"/>
      <c r="O313" s="16"/>
      <c r="P313" s="16"/>
      <c r="Q313" s="37">
        <f>F288+H288+J288+L288+N288+P288</f>
        <v>0</v>
      </c>
    </row>
    <row r="314" spans="1:17" ht="13.5" thickBot="1">
      <c r="A314" s="39"/>
      <c r="B314" s="80"/>
      <c r="C314" s="56"/>
      <c r="D314" s="52"/>
      <c r="E314" s="64"/>
      <c r="F314" s="40">
        <f>IF(AND((60*D314+E314)&gt;0,(60*D314+E314)&lt;242),INT(1.620772896*POWER(ABS(60*D314+E314-242.76),1.81)),0)</f>
        <v>0</v>
      </c>
      <c r="G314" s="41"/>
      <c r="H314" s="41"/>
      <c r="I314" s="41"/>
      <c r="J314" s="41"/>
      <c r="K314" s="41"/>
      <c r="L314" s="41"/>
      <c r="M314" s="42" t="s">
        <v>19</v>
      </c>
      <c r="N314" s="41"/>
      <c r="O314" s="41"/>
      <c r="P314" s="41"/>
      <c r="Q314" s="43">
        <f>F301+H301+J301+L301+N301+P301</f>
        <v>0</v>
      </c>
    </row>
    <row r="318" ht="13.5" thickBot="1"/>
    <row r="319" spans="1:17" ht="18">
      <c r="A319" s="53" t="s">
        <v>14</v>
      </c>
      <c r="B319" s="72"/>
      <c r="C319" s="111"/>
      <c r="D319" s="111"/>
      <c r="E319" s="111"/>
      <c r="F319" s="111"/>
      <c r="G319" s="111"/>
      <c r="H319" s="111"/>
      <c r="I319" s="111"/>
      <c r="J319" s="6"/>
      <c r="K319" s="6"/>
      <c r="L319" s="6"/>
      <c r="M319" s="6"/>
      <c r="N319" s="6"/>
      <c r="O319" s="6"/>
      <c r="P319" s="6"/>
      <c r="Q319" s="7"/>
    </row>
    <row r="320" spans="1:17" ht="12.75">
      <c r="A320" s="8"/>
      <c r="B320" s="73"/>
      <c r="C320" s="10"/>
      <c r="D320" s="9"/>
      <c r="E320" s="57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2"/>
    </row>
    <row r="321" spans="1:17" ht="12.75">
      <c r="A321" s="13" t="s">
        <v>2</v>
      </c>
      <c r="B321" s="74"/>
      <c r="C321" s="15"/>
      <c r="D321" s="14"/>
      <c r="E321" s="5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7"/>
      <c r="Q321" s="12"/>
    </row>
    <row r="322" spans="1:17" ht="12.75">
      <c r="A322" s="18" t="s">
        <v>1</v>
      </c>
      <c r="B322" s="75"/>
      <c r="C322" s="15" t="s">
        <v>4</v>
      </c>
      <c r="D322" s="110" t="s">
        <v>6</v>
      </c>
      <c r="E322" s="110"/>
      <c r="F322" s="16" t="s">
        <v>5</v>
      </c>
      <c r="G322" s="16" t="s">
        <v>13</v>
      </c>
      <c r="H322" s="16" t="s">
        <v>5</v>
      </c>
      <c r="I322" s="16" t="s">
        <v>7</v>
      </c>
      <c r="J322" s="16" t="s">
        <v>5</v>
      </c>
      <c r="K322" s="16" t="s">
        <v>8</v>
      </c>
      <c r="L322" s="16" t="s">
        <v>5</v>
      </c>
      <c r="M322" s="16" t="s">
        <v>9</v>
      </c>
      <c r="N322" s="16" t="s">
        <v>5</v>
      </c>
      <c r="O322" s="16" t="s">
        <v>10</v>
      </c>
      <c r="P322" s="17" t="s">
        <v>5</v>
      </c>
      <c r="Q322" s="12"/>
    </row>
    <row r="323" spans="1:17" ht="12.75">
      <c r="A323" s="19"/>
      <c r="B323" s="76"/>
      <c r="C323" s="21"/>
      <c r="D323" s="20" t="s">
        <v>11</v>
      </c>
      <c r="E323" s="59" t="s">
        <v>12</v>
      </c>
      <c r="F323" s="22">
        <f>LARGE(F324:F332,1)+LARGE(F324:F332,2)+LARGE(F324:F332,3)</f>
        <v>0</v>
      </c>
      <c r="G323" s="23" t="s">
        <v>12</v>
      </c>
      <c r="H323" s="22">
        <f>LARGE(H324:H332,1)+LARGE(H324:H332,2)+LARGE(H324:H332,3)</f>
        <v>0</v>
      </c>
      <c r="I323" s="23" t="s">
        <v>0</v>
      </c>
      <c r="J323" s="22">
        <f>LARGE(J324:J332,1)+LARGE(J324:J332,2)+LARGE(J324:J332,3)</f>
        <v>0</v>
      </c>
      <c r="K323" s="23" t="s">
        <v>0</v>
      </c>
      <c r="L323" s="22">
        <f>LARGE(L324:L332,1)+LARGE(L324:L332,2)+LARGE(L324:L332,3)</f>
        <v>0</v>
      </c>
      <c r="M323" s="23" t="s">
        <v>0</v>
      </c>
      <c r="N323" s="22">
        <f>LARGE(N324:N332,1)+LARGE(N324:N332,2)+LARGE(N324:N332,3)</f>
        <v>0</v>
      </c>
      <c r="O323" s="23" t="s">
        <v>0</v>
      </c>
      <c r="P323" s="24">
        <f>LARGE(P324:P332,1)+LARGE(P324:P332,2)+LARGE(P324:P332,3)</f>
        <v>0</v>
      </c>
      <c r="Q323" s="25"/>
    </row>
    <row r="324" spans="1:17" ht="12.75">
      <c r="A324" s="44"/>
      <c r="B324" s="77"/>
      <c r="C324" s="54"/>
      <c r="D324" s="45"/>
      <c r="E324" s="60"/>
      <c r="F324" s="26">
        <f>IF(AND((60*D324+E324)&gt;0,(60*D324+E324)&lt;211),INT(0.31793*POWER(ABS(60*D324+E324-211.77),1.85)+0.5),0)</f>
        <v>0</v>
      </c>
      <c r="G324" s="48"/>
      <c r="H324" s="26">
        <f>IF(AND(G324&gt;0,G324&lt;18.5),INT(27.75955*POWER(ABS(G324-18.53),1.92)+0.5),0)</f>
        <v>0</v>
      </c>
      <c r="I324" s="50"/>
      <c r="J324" s="26">
        <f>IF(I324&gt;100,INT(42.84872*POWER(ABS(I324-100),0.75)+0.5),0)</f>
        <v>0</v>
      </c>
      <c r="K324" s="50"/>
      <c r="L324" s="26">
        <f>IF(K324&gt;250,INT(2.482473*POWER(ABS(K324-250),1.05)+0.5),0)</f>
        <v>0</v>
      </c>
      <c r="M324" s="50"/>
      <c r="N324" s="26">
        <f>IF(M324&gt;400,INT(4.4247407*POWER(ABS(M324-400),0.8)+0.5),0)</f>
        <v>0</v>
      </c>
      <c r="O324" s="50"/>
      <c r="P324" s="27">
        <f>IF(O324&gt;800,INT(0.544767314*POWER(ABS(O324-800),0.92)+0.5),0)</f>
        <v>0</v>
      </c>
      <c r="Q324" s="12"/>
    </row>
    <row r="325" spans="1:17" ht="12.75">
      <c r="A325" s="44"/>
      <c r="B325" s="77"/>
      <c r="C325" s="54"/>
      <c r="D325" s="45"/>
      <c r="E325" s="60"/>
      <c r="F325" s="26">
        <f aca="true" t="shared" si="108" ref="F325:F332">IF(AND((60*D325+E325)&gt;0,(60*D325+E325)&lt;211),INT(0.31793*POWER(ABS(60*D325+E325-211.77),1.85)+0.5),0)</f>
        <v>0</v>
      </c>
      <c r="G325" s="48"/>
      <c r="H325" s="26">
        <f aca="true" t="shared" si="109" ref="H325:H332">IF(AND(G325&gt;0,G325&lt;18.5),INT(27.75955*POWER(ABS(G325-18.53),1.92)+0.5),0)</f>
        <v>0</v>
      </c>
      <c r="I325" s="50"/>
      <c r="J325" s="26">
        <f aca="true" t="shared" si="110" ref="J325:J332">IF(I325&gt;100,INT(42.84872*POWER(ABS(I325-100),0.75)+0.5),0)</f>
        <v>0</v>
      </c>
      <c r="K325" s="50"/>
      <c r="L325" s="26">
        <f aca="true" t="shared" si="111" ref="L325:L332">IF(K325&gt;250,INT(2.482473*POWER(ABS(K325-250),1.05)+0.5),0)</f>
        <v>0</v>
      </c>
      <c r="M325" s="50"/>
      <c r="N325" s="26">
        <f aca="true" t="shared" si="112" ref="N325:N332">IF(M325&gt;400,INT(4.4247407*POWER(ABS(M325-400),0.8)+0.5),0)</f>
        <v>0</v>
      </c>
      <c r="O325" s="50"/>
      <c r="P325" s="27">
        <f aca="true" t="shared" si="113" ref="P325:P332">IF(O325&gt;800,INT(0.544767314*POWER(ABS(O325-800),0.92)+0.5),0)</f>
        <v>0</v>
      </c>
      <c r="Q325" s="12"/>
    </row>
    <row r="326" spans="1:17" ht="12.75">
      <c r="A326" s="44"/>
      <c r="B326" s="77"/>
      <c r="C326" s="54"/>
      <c r="D326" s="45"/>
      <c r="E326" s="60"/>
      <c r="F326" s="26">
        <f t="shared" si="108"/>
        <v>0</v>
      </c>
      <c r="G326" s="48"/>
      <c r="H326" s="26">
        <f t="shared" si="109"/>
        <v>0</v>
      </c>
      <c r="I326" s="50"/>
      <c r="J326" s="26">
        <f t="shared" si="110"/>
        <v>0</v>
      </c>
      <c r="K326" s="50"/>
      <c r="L326" s="26">
        <f t="shared" si="111"/>
        <v>0</v>
      </c>
      <c r="M326" s="50"/>
      <c r="N326" s="26">
        <f t="shared" si="112"/>
        <v>0</v>
      </c>
      <c r="O326" s="50"/>
      <c r="P326" s="27">
        <f t="shared" si="113"/>
        <v>0</v>
      </c>
      <c r="Q326" s="12"/>
    </row>
    <row r="327" spans="1:17" ht="12.75">
      <c r="A327" s="44"/>
      <c r="B327" s="77"/>
      <c r="C327" s="54"/>
      <c r="D327" s="45"/>
      <c r="E327" s="60"/>
      <c r="F327" s="26">
        <f t="shared" si="108"/>
        <v>0</v>
      </c>
      <c r="G327" s="48"/>
      <c r="H327" s="26">
        <f t="shared" si="109"/>
        <v>0</v>
      </c>
      <c r="I327" s="50"/>
      <c r="J327" s="26">
        <f t="shared" si="110"/>
        <v>0</v>
      </c>
      <c r="K327" s="50"/>
      <c r="L327" s="26">
        <f t="shared" si="111"/>
        <v>0</v>
      </c>
      <c r="M327" s="50"/>
      <c r="N327" s="26">
        <f t="shared" si="112"/>
        <v>0</v>
      </c>
      <c r="O327" s="50"/>
      <c r="P327" s="27">
        <f t="shared" si="113"/>
        <v>0</v>
      </c>
      <c r="Q327" s="12"/>
    </row>
    <row r="328" spans="1:17" ht="12.75">
      <c r="A328" s="44"/>
      <c r="B328" s="77"/>
      <c r="C328" s="54"/>
      <c r="D328" s="45"/>
      <c r="E328" s="60"/>
      <c r="F328" s="26">
        <f t="shared" si="108"/>
        <v>0</v>
      </c>
      <c r="G328" s="48"/>
      <c r="H328" s="26">
        <f t="shared" si="109"/>
        <v>0</v>
      </c>
      <c r="I328" s="50"/>
      <c r="J328" s="26">
        <f t="shared" si="110"/>
        <v>0</v>
      </c>
      <c r="K328" s="50"/>
      <c r="L328" s="26">
        <f t="shared" si="111"/>
        <v>0</v>
      </c>
      <c r="M328" s="50"/>
      <c r="N328" s="26">
        <f t="shared" si="112"/>
        <v>0</v>
      </c>
      <c r="O328" s="50"/>
      <c r="P328" s="27">
        <f t="shared" si="113"/>
        <v>0</v>
      </c>
      <c r="Q328" s="12"/>
    </row>
    <row r="329" spans="1:17" ht="12.75">
      <c r="A329" s="44"/>
      <c r="B329" s="77"/>
      <c r="C329" s="54"/>
      <c r="D329" s="45"/>
      <c r="E329" s="60"/>
      <c r="F329" s="26">
        <f t="shared" si="108"/>
        <v>0</v>
      </c>
      <c r="G329" s="48"/>
      <c r="H329" s="26">
        <f t="shared" si="109"/>
        <v>0</v>
      </c>
      <c r="I329" s="50"/>
      <c r="J329" s="26">
        <f t="shared" si="110"/>
        <v>0</v>
      </c>
      <c r="K329" s="50"/>
      <c r="L329" s="26">
        <f t="shared" si="111"/>
        <v>0</v>
      </c>
      <c r="M329" s="50"/>
      <c r="N329" s="26">
        <f t="shared" si="112"/>
        <v>0</v>
      </c>
      <c r="O329" s="50"/>
      <c r="P329" s="27">
        <f t="shared" si="113"/>
        <v>0</v>
      </c>
      <c r="Q329" s="12"/>
    </row>
    <row r="330" spans="1:17" ht="12.75">
      <c r="A330" s="44"/>
      <c r="B330" s="77"/>
      <c r="C330" s="54"/>
      <c r="D330" s="45"/>
      <c r="E330" s="60"/>
      <c r="F330" s="26">
        <f t="shared" si="108"/>
        <v>0</v>
      </c>
      <c r="G330" s="48"/>
      <c r="H330" s="26">
        <f t="shared" si="109"/>
        <v>0</v>
      </c>
      <c r="I330" s="50"/>
      <c r="J330" s="26">
        <f t="shared" si="110"/>
        <v>0</v>
      </c>
      <c r="K330" s="50"/>
      <c r="L330" s="26">
        <f t="shared" si="111"/>
        <v>0</v>
      </c>
      <c r="M330" s="50"/>
      <c r="N330" s="26">
        <f t="shared" si="112"/>
        <v>0</v>
      </c>
      <c r="O330" s="50"/>
      <c r="P330" s="27">
        <f t="shared" si="113"/>
        <v>0</v>
      </c>
      <c r="Q330" s="12"/>
    </row>
    <row r="331" spans="1:17" ht="12.75">
      <c r="A331" s="44"/>
      <c r="B331" s="77"/>
      <c r="C331" s="54"/>
      <c r="D331" s="45"/>
      <c r="E331" s="60"/>
      <c r="F331" s="26">
        <f t="shared" si="108"/>
        <v>0</v>
      </c>
      <c r="G331" s="48"/>
      <c r="H331" s="26">
        <f t="shared" si="109"/>
        <v>0</v>
      </c>
      <c r="I331" s="50"/>
      <c r="J331" s="26">
        <f t="shared" si="110"/>
        <v>0</v>
      </c>
      <c r="K331" s="50"/>
      <c r="L331" s="26">
        <f t="shared" si="111"/>
        <v>0</v>
      </c>
      <c r="M331" s="50"/>
      <c r="N331" s="26">
        <f t="shared" si="112"/>
        <v>0</v>
      </c>
      <c r="O331" s="50"/>
      <c r="P331" s="27">
        <f t="shared" si="113"/>
        <v>0</v>
      </c>
      <c r="Q331" s="12"/>
    </row>
    <row r="332" spans="1:17" ht="12.75">
      <c r="A332" s="46"/>
      <c r="B332" s="78"/>
      <c r="C332" s="55"/>
      <c r="D332" s="47"/>
      <c r="E332" s="61"/>
      <c r="F332" s="28">
        <f t="shared" si="108"/>
        <v>0</v>
      </c>
      <c r="G332" s="49"/>
      <c r="H332" s="28">
        <f t="shared" si="109"/>
        <v>0</v>
      </c>
      <c r="I332" s="51"/>
      <c r="J332" s="28">
        <f t="shared" si="110"/>
        <v>0</v>
      </c>
      <c r="K332" s="51"/>
      <c r="L332" s="28">
        <f t="shared" si="111"/>
        <v>0</v>
      </c>
      <c r="M332" s="51"/>
      <c r="N332" s="28">
        <f t="shared" si="112"/>
        <v>0</v>
      </c>
      <c r="O332" s="51"/>
      <c r="P332" s="29">
        <f t="shared" si="113"/>
        <v>0</v>
      </c>
      <c r="Q332" s="12"/>
    </row>
    <row r="333" spans="1:17" ht="12.75">
      <c r="A333" s="30"/>
      <c r="B333" s="79"/>
      <c r="C333" s="32"/>
      <c r="D333" s="31"/>
      <c r="E333" s="62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12"/>
    </row>
    <row r="334" spans="1:17" ht="12.75">
      <c r="A334" s="13" t="s">
        <v>3</v>
      </c>
      <c r="B334" s="74"/>
      <c r="C334" s="15"/>
      <c r="D334" s="14"/>
      <c r="E334" s="5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7"/>
      <c r="Q334" s="12"/>
    </row>
    <row r="335" spans="1:17" ht="12.75">
      <c r="A335" s="18" t="s">
        <v>1</v>
      </c>
      <c r="B335" s="75"/>
      <c r="C335" s="15" t="s">
        <v>4</v>
      </c>
      <c r="D335" s="110" t="s">
        <v>6</v>
      </c>
      <c r="E335" s="110"/>
      <c r="F335" s="16" t="s">
        <v>5</v>
      </c>
      <c r="G335" s="16" t="s">
        <v>13</v>
      </c>
      <c r="H335" s="16" t="s">
        <v>5</v>
      </c>
      <c r="I335" s="16" t="s">
        <v>7</v>
      </c>
      <c r="J335" s="16" t="s">
        <v>5</v>
      </c>
      <c r="K335" s="16" t="s">
        <v>8</v>
      </c>
      <c r="L335" s="16" t="s">
        <v>5</v>
      </c>
      <c r="M335" s="16" t="s">
        <v>9</v>
      </c>
      <c r="N335" s="16" t="s">
        <v>5</v>
      </c>
      <c r="O335" s="16" t="s">
        <v>10</v>
      </c>
      <c r="P335" s="17" t="s">
        <v>5</v>
      </c>
      <c r="Q335" s="12"/>
    </row>
    <row r="336" spans="1:17" ht="12.75">
      <c r="A336" s="19"/>
      <c r="B336" s="76"/>
      <c r="C336" s="21"/>
      <c r="D336" s="20" t="s">
        <v>11</v>
      </c>
      <c r="E336" s="59" t="s">
        <v>12</v>
      </c>
      <c r="F336" s="22">
        <f>LARGE(F337:F345,1)+LARGE(F337:F345,2)+LARGE(F337:F345,3)</f>
        <v>0</v>
      </c>
      <c r="G336" s="23" t="s">
        <v>12</v>
      </c>
      <c r="H336" s="22">
        <f>LARGE(H337:H345,1)+LARGE(H337:H345,2)+LARGE(H337:H345,3)</f>
        <v>0</v>
      </c>
      <c r="I336" s="23" t="s">
        <v>0</v>
      </c>
      <c r="J336" s="22">
        <f>LARGE(J337:J345,1)+LARGE(J337:J345,2)+LARGE(J337:J345,3)</f>
        <v>0</v>
      </c>
      <c r="K336" s="23" t="s">
        <v>0</v>
      </c>
      <c r="L336" s="22">
        <f>LARGE(L337:L345,1)+LARGE(L337:L345,2)+LARGE(L337:L345,3)</f>
        <v>0</v>
      </c>
      <c r="M336" s="23" t="s">
        <v>0</v>
      </c>
      <c r="N336" s="22">
        <f>LARGE(N337:N345,1)+LARGE(N337:N345,2)+LARGE(N337:N345,3)</f>
        <v>0</v>
      </c>
      <c r="O336" s="23" t="s">
        <v>0</v>
      </c>
      <c r="P336" s="24">
        <f>LARGE(P337:P345,1)+LARGE(P337:P345,2)+LARGE(P337:P345,3)</f>
        <v>0</v>
      </c>
      <c r="Q336" s="25"/>
    </row>
    <row r="337" spans="1:17" ht="12.75">
      <c r="A337" s="44"/>
      <c r="B337" s="77"/>
      <c r="C337" s="54"/>
      <c r="D337" s="45"/>
      <c r="E337" s="60"/>
      <c r="F337" s="26">
        <f>IF(AND((60*D337+E337)&gt;0,(60*D337+E337)&lt;201),INT(0.3179301*POWER(ABS(60*D337+E337-201.77),1.85)+0.5),0)</f>
        <v>0</v>
      </c>
      <c r="G337" s="48"/>
      <c r="H337" s="26">
        <f>IF(AND(G337&gt;0,G337&lt;18),INT(26.81044*POWER(ABS(G337-18.04),1.92)+0.5),0)</f>
        <v>0</v>
      </c>
      <c r="I337" s="50"/>
      <c r="J337" s="26">
        <f>IF(I337&gt;100,INT(9.629087*POWER(ABS(I337-100),1.05)+0.5),0)</f>
        <v>0</v>
      </c>
      <c r="K337" s="50"/>
      <c r="L337" s="26">
        <f>IF(K337&gt;300,INT(5.459439*POWER(ABS(K337-300),0.9)+0.5),0)</f>
        <v>0</v>
      </c>
      <c r="M337" s="50"/>
      <c r="N337" s="26">
        <f>IF(M337&gt;500,INT(3.8712164*POWER(ABS(M337-500),0.8)+0.5),0)</f>
        <v>0</v>
      </c>
      <c r="O337" s="50"/>
      <c r="P337" s="34">
        <f>IF(O337&gt;1230,INT(1.2086984*POWER(ABS(O337-1230),0.8)+0.5),0)</f>
        <v>0</v>
      </c>
      <c r="Q337" s="12"/>
    </row>
    <row r="338" spans="1:17" ht="12.75">
      <c r="A338" s="44"/>
      <c r="B338" s="77"/>
      <c r="C338" s="54"/>
      <c r="D338" s="45"/>
      <c r="E338" s="60"/>
      <c r="F338" s="26">
        <f aca="true" t="shared" si="114" ref="F338:F345">IF(AND((60*D338+E338)&gt;0,(60*D338+E338)&lt;201),INT(0.3179301*POWER(ABS(60*D338+E338-201.77),1.85)+0.5),0)</f>
        <v>0</v>
      </c>
      <c r="G338" s="48"/>
      <c r="H338" s="26">
        <f aca="true" t="shared" si="115" ref="H338:H345">IF(AND(G338&gt;0,G338&lt;18),INT(26.81044*POWER(ABS(G338-18.04),1.92)+0.5),0)</f>
        <v>0</v>
      </c>
      <c r="I338" s="50"/>
      <c r="J338" s="26">
        <f aca="true" t="shared" si="116" ref="J338:J345">IF(I338&gt;100,INT(9.629087*POWER(ABS(I338-100),1.05)+0.5),0)</f>
        <v>0</v>
      </c>
      <c r="K338" s="50"/>
      <c r="L338" s="26">
        <f aca="true" t="shared" si="117" ref="L338:L345">IF(K338&gt;300,INT(5.459439*POWER(ABS(K338-300),0.9)+0.5),0)</f>
        <v>0</v>
      </c>
      <c r="M338" s="50"/>
      <c r="N338" s="26">
        <f aca="true" t="shared" si="118" ref="N338:N345">IF(M338&gt;500,INT(3.8712164*POWER(ABS(M338-500),0.8)+0.5),0)</f>
        <v>0</v>
      </c>
      <c r="O338" s="50"/>
      <c r="P338" s="27">
        <f aca="true" t="shared" si="119" ref="P338:P345">IF(O338&gt;1230,INT(1.2086984*POWER(ABS(O338-1230),0.8)+0.5),0)</f>
        <v>0</v>
      </c>
      <c r="Q338" s="12"/>
    </row>
    <row r="339" spans="1:17" ht="12.75">
      <c r="A339" s="44"/>
      <c r="B339" s="77"/>
      <c r="C339" s="54"/>
      <c r="D339" s="45"/>
      <c r="E339" s="60"/>
      <c r="F339" s="26">
        <f t="shared" si="114"/>
        <v>0</v>
      </c>
      <c r="G339" s="48"/>
      <c r="H339" s="26">
        <f t="shared" si="115"/>
        <v>0</v>
      </c>
      <c r="I339" s="50"/>
      <c r="J339" s="26">
        <f t="shared" si="116"/>
        <v>0</v>
      </c>
      <c r="K339" s="50"/>
      <c r="L339" s="26">
        <f t="shared" si="117"/>
        <v>0</v>
      </c>
      <c r="M339" s="50"/>
      <c r="N339" s="26">
        <f t="shared" si="118"/>
        <v>0</v>
      </c>
      <c r="O339" s="50"/>
      <c r="P339" s="27">
        <f t="shared" si="119"/>
        <v>0</v>
      </c>
      <c r="Q339" s="12"/>
    </row>
    <row r="340" spans="1:17" ht="12.75">
      <c r="A340" s="44"/>
      <c r="B340" s="77"/>
      <c r="C340" s="54"/>
      <c r="D340" s="45"/>
      <c r="E340" s="60"/>
      <c r="F340" s="26">
        <f t="shared" si="114"/>
        <v>0</v>
      </c>
      <c r="G340" s="48"/>
      <c r="H340" s="26">
        <f t="shared" si="115"/>
        <v>0</v>
      </c>
      <c r="I340" s="50"/>
      <c r="J340" s="26">
        <f t="shared" si="116"/>
        <v>0</v>
      </c>
      <c r="K340" s="50"/>
      <c r="L340" s="26">
        <f t="shared" si="117"/>
        <v>0</v>
      </c>
      <c r="M340" s="50"/>
      <c r="N340" s="26">
        <f t="shared" si="118"/>
        <v>0</v>
      </c>
      <c r="O340" s="50"/>
      <c r="P340" s="27">
        <f t="shared" si="119"/>
        <v>0</v>
      </c>
      <c r="Q340" s="12"/>
    </row>
    <row r="341" spans="1:17" ht="12.75">
      <c r="A341" s="44"/>
      <c r="B341" s="77"/>
      <c r="C341" s="54"/>
      <c r="D341" s="45"/>
      <c r="E341" s="60"/>
      <c r="F341" s="26">
        <f t="shared" si="114"/>
        <v>0</v>
      </c>
      <c r="G341" s="48"/>
      <c r="H341" s="26">
        <f t="shared" si="115"/>
        <v>0</v>
      </c>
      <c r="I341" s="50"/>
      <c r="J341" s="26">
        <f t="shared" si="116"/>
        <v>0</v>
      </c>
      <c r="K341" s="50"/>
      <c r="L341" s="26">
        <f t="shared" si="117"/>
        <v>0</v>
      </c>
      <c r="M341" s="50"/>
      <c r="N341" s="26">
        <f t="shared" si="118"/>
        <v>0</v>
      </c>
      <c r="O341" s="50"/>
      <c r="P341" s="27">
        <f t="shared" si="119"/>
        <v>0</v>
      </c>
      <c r="Q341" s="12"/>
    </row>
    <row r="342" spans="1:17" ht="12.75">
      <c r="A342" s="44"/>
      <c r="B342" s="77"/>
      <c r="C342" s="54"/>
      <c r="D342" s="45"/>
      <c r="E342" s="60"/>
      <c r="F342" s="26">
        <f t="shared" si="114"/>
        <v>0</v>
      </c>
      <c r="G342" s="48"/>
      <c r="H342" s="26">
        <f t="shared" si="115"/>
        <v>0</v>
      </c>
      <c r="I342" s="50"/>
      <c r="J342" s="26">
        <f t="shared" si="116"/>
        <v>0</v>
      </c>
      <c r="K342" s="50"/>
      <c r="L342" s="26">
        <f t="shared" si="117"/>
        <v>0</v>
      </c>
      <c r="M342" s="50"/>
      <c r="N342" s="26">
        <f t="shared" si="118"/>
        <v>0</v>
      </c>
      <c r="O342" s="50"/>
      <c r="P342" s="27">
        <f t="shared" si="119"/>
        <v>0</v>
      </c>
      <c r="Q342" s="12"/>
    </row>
    <row r="343" spans="1:17" ht="12.75">
      <c r="A343" s="44"/>
      <c r="B343" s="77"/>
      <c r="C343" s="54"/>
      <c r="D343" s="45"/>
      <c r="E343" s="60"/>
      <c r="F343" s="26">
        <f t="shared" si="114"/>
        <v>0</v>
      </c>
      <c r="G343" s="48"/>
      <c r="H343" s="26">
        <f t="shared" si="115"/>
        <v>0</v>
      </c>
      <c r="I343" s="50"/>
      <c r="J343" s="26">
        <f t="shared" si="116"/>
        <v>0</v>
      </c>
      <c r="K343" s="50"/>
      <c r="L343" s="26">
        <f t="shared" si="117"/>
        <v>0</v>
      </c>
      <c r="M343" s="50"/>
      <c r="N343" s="26">
        <f t="shared" si="118"/>
        <v>0</v>
      </c>
      <c r="O343" s="50"/>
      <c r="P343" s="27">
        <f t="shared" si="119"/>
        <v>0</v>
      </c>
      <c r="Q343" s="12"/>
    </row>
    <row r="344" spans="1:17" ht="12.75">
      <c r="A344" s="44"/>
      <c r="B344" s="77"/>
      <c r="C344" s="54"/>
      <c r="D344" s="45"/>
      <c r="E344" s="60"/>
      <c r="F344" s="26">
        <f t="shared" si="114"/>
        <v>0</v>
      </c>
      <c r="G344" s="48"/>
      <c r="H344" s="26">
        <f t="shared" si="115"/>
        <v>0</v>
      </c>
      <c r="I344" s="50"/>
      <c r="J344" s="26">
        <f t="shared" si="116"/>
        <v>0</v>
      </c>
      <c r="K344" s="50"/>
      <c r="L344" s="26">
        <f t="shared" si="117"/>
        <v>0</v>
      </c>
      <c r="M344" s="50"/>
      <c r="N344" s="26">
        <f t="shared" si="118"/>
        <v>0</v>
      </c>
      <c r="O344" s="50"/>
      <c r="P344" s="27">
        <f t="shared" si="119"/>
        <v>0</v>
      </c>
      <c r="Q344" s="12"/>
    </row>
    <row r="345" spans="1:17" ht="12.75">
      <c r="A345" s="46"/>
      <c r="B345" s="78"/>
      <c r="C345" s="55"/>
      <c r="D345" s="47"/>
      <c r="E345" s="61"/>
      <c r="F345" s="28">
        <f t="shared" si="114"/>
        <v>0</v>
      </c>
      <c r="G345" s="49"/>
      <c r="H345" s="28">
        <f t="shared" si="115"/>
        <v>0</v>
      </c>
      <c r="I345" s="51"/>
      <c r="J345" s="28">
        <f t="shared" si="116"/>
        <v>0</v>
      </c>
      <c r="K345" s="51"/>
      <c r="L345" s="28">
        <f t="shared" si="117"/>
        <v>0</v>
      </c>
      <c r="M345" s="51"/>
      <c r="N345" s="28">
        <f t="shared" si="118"/>
        <v>0</v>
      </c>
      <c r="O345" s="51"/>
      <c r="P345" s="29">
        <f t="shared" si="119"/>
        <v>0</v>
      </c>
      <c r="Q345" s="12"/>
    </row>
    <row r="346" spans="1:17" ht="12.75">
      <c r="A346" s="30"/>
      <c r="B346" s="79"/>
      <c r="C346" s="32"/>
      <c r="D346" s="31"/>
      <c r="E346" s="62"/>
      <c r="F346" s="33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2"/>
    </row>
    <row r="347" spans="1:17" ht="12.75">
      <c r="A347" s="13" t="s">
        <v>15</v>
      </c>
      <c r="B347" s="74"/>
      <c r="C347" s="15"/>
      <c r="D347" s="110" t="s">
        <v>16</v>
      </c>
      <c r="E347" s="110"/>
      <c r="F347" s="35" t="s">
        <v>5</v>
      </c>
      <c r="G347" s="16"/>
      <c r="H347" s="16"/>
      <c r="I347" s="16"/>
      <c r="J347" s="16"/>
      <c r="K347" s="16"/>
      <c r="L347" s="16"/>
      <c r="M347" s="36" t="s">
        <v>17</v>
      </c>
      <c r="N347" s="16"/>
      <c r="O347" s="16"/>
      <c r="P347" s="16"/>
      <c r="Q347" s="37">
        <f>Q348+Q349+F349</f>
        <v>0</v>
      </c>
    </row>
    <row r="348" spans="1:17" ht="12.75">
      <c r="A348" s="18"/>
      <c r="B348" s="75"/>
      <c r="C348" s="15"/>
      <c r="D348" s="38" t="s">
        <v>11</v>
      </c>
      <c r="E348" s="63" t="s">
        <v>12</v>
      </c>
      <c r="F348" s="17"/>
      <c r="G348" s="16"/>
      <c r="H348" s="16"/>
      <c r="I348" s="16"/>
      <c r="J348" s="16"/>
      <c r="K348" s="16"/>
      <c r="L348" s="16"/>
      <c r="M348" s="36" t="s">
        <v>18</v>
      </c>
      <c r="N348" s="16"/>
      <c r="O348" s="16"/>
      <c r="P348" s="16"/>
      <c r="Q348" s="37">
        <f>F323+H323+J323+L323+N323+P323</f>
        <v>0</v>
      </c>
    </row>
    <row r="349" spans="1:17" ht="13.5" thickBot="1">
      <c r="A349" s="39"/>
      <c r="B349" s="80"/>
      <c r="C349" s="56"/>
      <c r="D349" s="52"/>
      <c r="E349" s="64"/>
      <c r="F349" s="40">
        <f>IF(AND((60*D349+E349)&gt;0,(60*D349+E349)&lt;242),INT(1.620772896*POWER(ABS(60*D349+E349-242.76),1.81)),0)</f>
        <v>0</v>
      </c>
      <c r="G349" s="41"/>
      <c r="H349" s="41"/>
      <c r="I349" s="41"/>
      <c r="J349" s="41"/>
      <c r="K349" s="41"/>
      <c r="L349" s="41"/>
      <c r="M349" s="42" t="s">
        <v>19</v>
      </c>
      <c r="N349" s="41"/>
      <c r="O349" s="41"/>
      <c r="P349" s="41"/>
      <c r="Q349" s="43">
        <f>F336+H336+J336+L336+N336+P336</f>
        <v>0</v>
      </c>
    </row>
  </sheetData>
  <sheetProtection/>
  <mergeCells count="40">
    <mergeCell ref="D335:E335"/>
    <mergeCell ref="D347:E347"/>
    <mergeCell ref="C284:I284"/>
    <mergeCell ref="D287:E287"/>
    <mergeCell ref="D300:E300"/>
    <mergeCell ref="D312:E312"/>
    <mergeCell ref="C319:I319"/>
    <mergeCell ref="D322:E322"/>
    <mergeCell ref="D125:E125"/>
    <mergeCell ref="D277:E277"/>
    <mergeCell ref="C179:I179"/>
    <mergeCell ref="D182:E182"/>
    <mergeCell ref="D195:E195"/>
    <mergeCell ref="D207:E207"/>
    <mergeCell ref="C214:I214"/>
    <mergeCell ref="D217:E217"/>
    <mergeCell ref="D230:E230"/>
    <mergeCell ref="D242:E242"/>
    <mergeCell ref="C74:I74"/>
    <mergeCell ref="D77:E77"/>
    <mergeCell ref="D90:E90"/>
    <mergeCell ref="D102:E102"/>
    <mergeCell ref="C109:I109"/>
    <mergeCell ref="D112:E112"/>
    <mergeCell ref="D137:E137"/>
    <mergeCell ref="C144:I144"/>
    <mergeCell ref="D147:E147"/>
    <mergeCell ref="D160:E160"/>
    <mergeCell ref="D252:E252"/>
    <mergeCell ref="D265:E265"/>
    <mergeCell ref="D172:E172"/>
    <mergeCell ref="C249:I249"/>
    <mergeCell ref="D55:E55"/>
    <mergeCell ref="D67:E67"/>
    <mergeCell ref="D29:E29"/>
    <mergeCell ref="C1:I1"/>
    <mergeCell ref="C36:I36"/>
    <mergeCell ref="D39:E39"/>
    <mergeCell ref="D4:E4"/>
    <mergeCell ref="D17:E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3">
      <selection activeCell="B2" sqref="B2"/>
    </sheetView>
  </sheetViews>
  <sheetFormatPr defaultColWidth="9.140625" defaultRowHeight="12.75"/>
  <cols>
    <col min="1" max="1" width="22.140625" style="68" customWidth="1"/>
    <col min="2" max="4" width="9.140625" style="67" customWidth="1"/>
    <col min="5" max="16384" width="9.140625" style="66" customWidth="1"/>
  </cols>
  <sheetData>
    <row r="1" spans="1:4" s="69" customFormat="1" ht="15">
      <c r="A1" s="70" t="s">
        <v>20</v>
      </c>
      <c r="B1" s="71" t="s">
        <v>23</v>
      </c>
      <c r="C1" s="71" t="s">
        <v>22</v>
      </c>
      <c r="D1" s="71" t="s">
        <v>21</v>
      </c>
    </row>
    <row r="2" spans="1:4" ht="15">
      <c r="A2" s="68" t="str">
        <f>Poängprotokoll!C1</f>
        <v>IFK Umeå</v>
      </c>
      <c r="B2" s="67">
        <f>Poängprotokoll!Q29</f>
        <v>15285</v>
      </c>
      <c r="C2" s="67">
        <f>Poängprotokoll!Q30</f>
        <v>5393</v>
      </c>
      <c r="D2" s="67">
        <f>Poängprotokoll!Q31</f>
        <v>5630</v>
      </c>
    </row>
    <row r="3" spans="1:4" ht="15">
      <c r="A3" s="68" t="str">
        <f>Poängprotokoll!C36</f>
        <v>Skellefteå AIK</v>
      </c>
      <c r="B3" s="67">
        <f>Poängprotokoll!Q67</f>
        <v>17777</v>
      </c>
      <c r="C3" s="67">
        <f>Poängprotokoll!Q68</f>
        <v>8047</v>
      </c>
      <c r="D3" s="67">
        <f>Poängprotokoll!Q69</f>
        <v>5482</v>
      </c>
    </row>
    <row r="4" spans="1:4" ht="15">
      <c r="A4" s="68" t="str">
        <f>Poängprotokoll!C74</f>
        <v>Umedalens IF</v>
      </c>
      <c r="B4" s="67">
        <f>Poängprotokoll!Q102</f>
        <v>15334</v>
      </c>
      <c r="C4" s="67">
        <f>Poängprotokoll!Q103</f>
        <v>7269</v>
      </c>
      <c r="D4" s="67">
        <f>Poängprotokoll!Q104</f>
        <v>5126</v>
      </c>
    </row>
    <row r="5" spans="1:4" ht="15">
      <c r="A5" s="68">
        <f>Poängprotokoll!C109</f>
        <v>0</v>
      </c>
      <c r="B5" s="67">
        <f>Poängprotokoll!Q137</f>
        <v>0</v>
      </c>
      <c r="C5" s="67">
        <f>Poängprotokoll!Q138</f>
        <v>0</v>
      </c>
      <c r="D5" s="67">
        <f>Poängprotokoll!Q139</f>
        <v>0</v>
      </c>
    </row>
    <row r="6" spans="1:4" ht="15">
      <c r="A6" s="68">
        <f>Poängprotokoll!C144</f>
        <v>0</v>
      </c>
      <c r="B6" s="67">
        <f>Poängprotokoll!Q172</f>
        <v>0</v>
      </c>
      <c r="C6" s="67">
        <f>Poängprotokoll!Q173</f>
        <v>0</v>
      </c>
      <c r="D6" s="67">
        <f>Poängprotokoll!Q174</f>
        <v>0</v>
      </c>
    </row>
    <row r="7" spans="1:4" ht="15">
      <c r="A7" s="68">
        <f>Poängprotokoll!C179</f>
        <v>0</v>
      </c>
      <c r="B7" s="67">
        <f>Poängprotokoll!Q207</f>
        <v>0</v>
      </c>
      <c r="C7" s="67">
        <f>Poängprotokoll!Q208</f>
        <v>0</v>
      </c>
      <c r="D7" s="67">
        <f>Poängprotokoll!Q209</f>
        <v>0</v>
      </c>
    </row>
    <row r="8" spans="1:4" ht="15">
      <c r="A8" s="68">
        <f>Poängprotokoll!C214</f>
        <v>0</v>
      </c>
      <c r="B8" s="67">
        <f>Poängprotokoll!Q242</f>
        <v>0</v>
      </c>
      <c r="C8" s="67">
        <f>Poängprotokoll!Q243</f>
        <v>0</v>
      </c>
      <c r="D8" s="67">
        <f>Poängprotokoll!Q244</f>
        <v>0</v>
      </c>
    </row>
    <row r="9" spans="1:4" ht="15">
      <c r="A9" s="68">
        <f>Poängprotokoll!C249</f>
        <v>0</v>
      </c>
      <c r="B9" s="67">
        <f>Poängprotokoll!Q277</f>
        <v>0</v>
      </c>
      <c r="C9" s="67">
        <f>Poängprotokoll!Q278</f>
        <v>0</v>
      </c>
      <c r="D9" s="67">
        <f>Poängprotokoll!Q279</f>
        <v>0</v>
      </c>
    </row>
    <row r="10" spans="1:4" ht="15">
      <c r="A10" s="68">
        <f>Poängprotokoll!C284</f>
        <v>0</v>
      </c>
      <c r="B10" s="67">
        <f>Poängprotokoll!Q312</f>
        <v>0</v>
      </c>
      <c r="C10" s="67">
        <f>Poängprotokoll!Q313</f>
        <v>0</v>
      </c>
      <c r="D10" s="67">
        <f>Poängprotokoll!Q314</f>
        <v>0</v>
      </c>
    </row>
    <row r="11" spans="1:4" ht="15">
      <c r="A11" s="68">
        <f>Poängprotokoll!C319</f>
        <v>0</v>
      </c>
      <c r="B11" s="67">
        <f>Poängprotokoll!Q347</f>
        <v>0</v>
      </c>
      <c r="C11" s="67">
        <f>Poängprotokoll!Q348</f>
        <v>0</v>
      </c>
      <c r="D11" s="67">
        <f>Poängprotokoll!Q349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Friidrottsförbundet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Helena</cp:lastModifiedBy>
  <cp:lastPrinted>2007-04-30T08:41:47Z</cp:lastPrinted>
  <dcterms:created xsi:type="dcterms:W3CDTF">2007-04-27T08:59:59Z</dcterms:created>
  <dcterms:modified xsi:type="dcterms:W3CDTF">2016-05-22T11:50:14Z</dcterms:modified>
  <cp:category/>
  <cp:version/>
  <cp:contentType/>
  <cp:contentStatus/>
</cp:coreProperties>
</file>